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embeddings/oleObject2.bin" ContentType="application/vnd.openxmlformats-officedocument.oleObject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embeddings/oleObject3.bin" ContentType="application/vnd.openxmlformats-officedocument.oleObject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Osobní složky\JRD\CESTOVNÉ\"/>
    </mc:Choice>
  </mc:AlternateContent>
  <xr:revisionPtr revIDLastSave="0" documentId="13_ncr:1_{040BD8BE-9756-4BFE-803A-314DC80EDD10}" xr6:coauthVersionLast="47" xr6:coauthVersionMax="47" xr10:uidLastSave="{00000000-0000-0000-0000-000000000000}"/>
  <workbookProtection workbookAlgorithmName="SHA-512" workbookHashValue="0HBD4Y7vi7uj9VRj9+rB5YxAAyEzNWt0i63wrIGjD79j5/IFt7CUxQHxmA4JgIPgqmE/+7gkcmIh82gFkUcJaw==" workbookSaltValue="Mx8zktovjJm8Ux5XIkXrcA==" workbookSpinCount="100000" lockStructure="1"/>
  <bookViews>
    <workbookView xWindow="-120" yWindow="-120" windowWidth="29040" windowHeight="15720" xr2:uid="{00000000-000D-0000-FFFF-FFFF00000000}"/>
  </bookViews>
  <sheets>
    <sheet name="Tuzemské cestovné" sheetId="1" r:id="rId1"/>
    <sheet name="Zahraniční cestovné" sheetId="7" r:id="rId2"/>
    <sheet name="Zahraniční cestovné_příloha" sheetId="8" r:id="rId3"/>
    <sheet name="Soukromé vozidlo" sheetId="4" r:id="rId4"/>
    <sheet name="Zahr.stravné_2026" sheetId="6" r:id="rId5"/>
    <sheet name="vyhláška_tuzem.stravné_2026" sheetId="9" r:id="rId6"/>
  </sheets>
  <definedNames>
    <definedName name="_FilterDatabase" localSheetId="4" hidden="1">Zahr.stravné_2026!$A$1:$D$1</definedName>
    <definedName name="_xlnm._FilterDatabase" localSheetId="4" hidden="1">Zahr.stravné_2026!$A$1:$D$181</definedName>
    <definedName name="_xlnm.Print_Area" localSheetId="3">'Soukromé vozidlo'!$A$1:$H$44</definedName>
    <definedName name="_xlnm.Print_Area" localSheetId="0">'Tuzemské cestovné'!$A$1:$M$63</definedName>
    <definedName name="_xlnm.Print_Area" localSheetId="1">'Zahraniční cestovné'!$A$1:$L$116</definedName>
    <definedName name="_xlnm.Print_Area" localSheetId="2">'Zahraniční cestovné_příloha'!$A$1:$L$118</definedName>
    <definedName name="Print_Area" localSheetId="0">'Tuzemské cestovné'!$A$1:$M$59</definedName>
    <definedName name="Print_Area" localSheetId="1">'Zahraniční cestovné'!$A$1:$L$116</definedName>
    <definedName name="Print_Area" localSheetId="2">'Zahraniční cestovné_příloha'!$A$1:$L$118</definedName>
    <definedName name="zeme">Zahr.stravné_2026!#REF!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8" l="1"/>
  <c r="D34" i="8" s="1"/>
  <c r="F47" i="8"/>
  <c r="D68" i="8" s="1"/>
  <c r="F81" i="8"/>
  <c r="D102" i="8"/>
  <c r="C51" i="8"/>
  <c r="E51" i="8"/>
  <c r="D35" i="7"/>
  <c r="F6" i="7"/>
  <c r="E75" i="8"/>
  <c r="F75" i="8"/>
  <c r="G75" i="8"/>
  <c r="L27" i="1"/>
  <c r="L33" i="1" s="1"/>
  <c r="F85" i="7"/>
  <c r="A37" i="7" l="1"/>
  <c r="C85" i="8" l="1"/>
  <c r="B108" i="8" s="1"/>
  <c r="C108" i="8"/>
  <c r="H103" i="8" s="1" a="1"/>
  <c r="H103" i="8" s="1"/>
  <c r="E85" i="8"/>
  <c r="J108" i="8"/>
  <c r="I108" i="8"/>
  <c r="H108" i="8"/>
  <c r="J107" i="8"/>
  <c r="I107" i="8"/>
  <c r="H107" i="8"/>
  <c r="J106" i="8"/>
  <c r="I106" i="8"/>
  <c r="H106" i="8"/>
  <c r="J74" i="8"/>
  <c r="I74" i="8"/>
  <c r="J73" i="8"/>
  <c r="I73" i="8"/>
  <c r="J72" i="8"/>
  <c r="I72" i="8"/>
  <c r="H72" i="8"/>
  <c r="B73" i="8"/>
  <c r="H39" i="8"/>
  <c r="H73" i="8"/>
  <c r="G109" i="8"/>
  <c r="F109" i="8"/>
  <c r="E109" i="8"/>
  <c r="F97" i="8"/>
  <c r="F95" i="8"/>
  <c r="F63" i="8"/>
  <c r="F61" i="8"/>
  <c r="F25" i="7"/>
  <c r="G41" i="8"/>
  <c r="F41" i="8"/>
  <c r="E41" i="8"/>
  <c r="J40" i="8"/>
  <c r="I40" i="8"/>
  <c r="B40" i="8"/>
  <c r="C40" i="8" s="1"/>
  <c r="J39" i="8"/>
  <c r="I39" i="8"/>
  <c r="B39" i="8"/>
  <c r="D39" i="8" s="1"/>
  <c r="J38" i="8"/>
  <c r="I38" i="8"/>
  <c r="H38" i="8"/>
  <c r="C38" i="8"/>
  <c r="F29" i="8"/>
  <c r="O30" i="8" s="1"/>
  <c r="F28" i="8"/>
  <c r="F27" i="8"/>
  <c r="C39" i="7"/>
  <c r="B74" i="8" l="1"/>
  <c r="C74" i="8" s="1"/>
  <c r="D73" i="8"/>
  <c r="H69" i="8"/>
  <c r="D74" i="8" s="1"/>
  <c r="H74" i="8" s="1"/>
  <c r="C106" i="8"/>
  <c r="F62" i="8"/>
  <c r="K73" i="8"/>
  <c r="C72" i="8"/>
  <c r="F96" i="8"/>
  <c r="B107" i="8"/>
  <c r="D107" i="8" s="1"/>
  <c r="K107" i="8" s="1"/>
  <c r="D108" i="8"/>
  <c r="H109" i="8"/>
  <c r="E34" i="8"/>
  <c r="E68" i="8"/>
  <c r="H35" i="8"/>
  <c r="D40" i="8" s="1"/>
  <c r="E102" i="8"/>
  <c r="I109" i="8"/>
  <c r="J109" i="8"/>
  <c r="J75" i="8"/>
  <c r="I75" i="8"/>
  <c r="O98" i="8"/>
  <c r="O64" i="8"/>
  <c r="L98" i="8"/>
  <c r="M98" i="8" s="1"/>
  <c r="N98" i="8" s="1"/>
  <c r="B75" i="8"/>
  <c r="L64" i="8"/>
  <c r="M64" i="8" s="1"/>
  <c r="I41" i="8"/>
  <c r="J41" i="8"/>
  <c r="L30" i="8"/>
  <c r="M30" i="8" s="1"/>
  <c r="B41" i="8"/>
  <c r="L59" i="1"/>
  <c r="K67" i="7"/>
  <c r="F84" i="7" s="1"/>
  <c r="K50" i="7"/>
  <c r="K52" i="7"/>
  <c r="H102" i="8" l="1"/>
  <c r="D106" i="8"/>
  <c r="K106" i="8" s="1"/>
  <c r="D38" i="8"/>
  <c r="K38" i="8" s="1"/>
  <c r="H68" i="8"/>
  <c r="D72" i="8" s="1"/>
  <c r="O96" i="8"/>
  <c r="B109" i="8"/>
  <c r="L76" i="8"/>
  <c r="L72" i="8"/>
  <c r="L75" i="8"/>
  <c r="L73" i="8"/>
  <c r="L74" i="8"/>
  <c r="L77" i="8"/>
  <c r="L109" i="8"/>
  <c r="L108" i="8"/>
  <c r="L111" i="8"/>
  <c r="L110" i="8"/>
  <c r="L107" i="8"/>
  <c r="L106" i="8"/>
  <c r="K39" i="8"/>
  <c r="G97" i="8"/>
  <c r="O29" i="8"/>
  <c r="N64" i="8"/>
  <c r="L43" i="8"/>
  <c r="L41" i="8"/>
  <c r="L38" i="8"/>
  <c r="L42" i="8"/>
  <c r="L40" i="8"/>
  <c r="L39" i="8"/>
  <c r="N30" i="8"/>
  <c r="L111" i="7"/>
  <c r="E75" i="7"/>
  <c r="E73" i="7"/>
  <c r="E78" i="7" s="1"/>
  <c r="H58" i="7"/>
  <c r="I58" i="7"/>
  <c r="J58" i="7"/>
  <c r="H59" i="7"/>
  <c r="I59" i="7"/>
  <c r="J59" i="7"/>
  <c r="H60" i="7"/>
  <c r="I60" i="7"/>
  <c r="J60" i="7"/>
  <c r="H40" i="8" l="1"/>
  <c r="K40" i="8" s="1"/>
  <c r="K41" i="8" s="1"/>
  <c r="L28" i="8"/>
  <c r="M28" i="8" s="1"/>
  <c r="N28" i="8" s="1"/>
  <c r="G28" i="8"/>
  <c r="G63" i="8"/>
  <c r="G62" i="8"/>
  <c r="H62" i="8" s="1"/>
  <c r="I62" i="8" s="1"/>
  <c r="J62" i="8" s="1"/>
  <c r="G64" i="8"/>
  <c r="H97" i="8"/>
  <c r="I97" i="8" s="1"/>
  <c r="J97" i="8" s="1"/>
  <c r="K97" i="8"/>
  <c r="D41" i="8"/>
  <c r="K42" i="8" s="1"/>
  <c r="L29" i="8"/>
  <c r="M29" i="8" s="1"/>
  <c r="N29" i="8" s="1"/>
  <c r="G29" i="8"/>
  <c r="H29" i="8" s="1"/>
  <c r="O28" i="8"/>
  <c r="D109" i="8"/>
  <c r="K110" i="8" s="1"/>
  <c r="L96" i="8"/>
  <c r="M96" i="8" s="1"/>
  <c r="N96" i="8" s="1"/>
  <c r="G96" i="8"/>
  <c r="G98" i="8" s="1"/>
  <c r="K108" i="8"/>
  <c r="L97" i="8"/>
  <c r="O97" i="8"/>
  <c r="D17" i="4"/>
  <c r="F76" i="7"/>
  <c r="F77" i="7"/>
  <c r="F78" i="7"/>
  <c r="K48" i="7"/>
  <c r="K49" i="7"/>
  <c r="K51" i="7"/>
  <c r="K47" i="7"/>
  <c r="H28" i="8" l="1"/>
  <c r="I28" i="8" s="1"/>
  <c r="J28" i="8" s="1"/>
  <c r="G30" i="8"/>
  <c r="H41" i="8"/>
  <c r="I29" i="8"/>
  <c r="J29" i="8" s="1"/>
  <c r="K29" i="8"/>
  <c r="K62" i="8"/>
  <c r="K28" i="8"/>
  <c r="K43" i="8"/>
  <c r="K44" i="8" s="1"/>
  <c r="H63" i="8"/>
  <c r="I63" i="8" s="1"/>
  <c r="J63" i="8" s="1"/>
  <c r="K63" i="8"/>
  <c r="H64" i="8"/>
  <c r="K64" i="8"/>
  <c r="H98" i="8"/>
  <c r="I98" i="8" s="1"/>
  <c r="J98" i="8" s="1"/>
  <c r="K98" i="8"/>
  <c r="K109" i="8"/>
  <c r="K111" i="8" s="1"/>
  <c r="K112" i="8" s="1"/>
  <c r="K96" i="8"/>
  <c r="H96" i="8"/>
  <c r="I96" i="8" s="1"/>
  <c r="J96" i="8" s="1"/>
  <c r="M97" i="8"/>
  <c r="N97" i="8" s="1"/>
  <c r="K53" i="7"/>
  <c r="C78" i="7"/>
  <c r="C75" i="7"/>
  <c r="E35" i="7"/>
  <c r="E72" i="7" s="1"/>
  <c r="C73" i="7"/>
  <c r="F75" i="7"/>
  <c r="K30" i="8" l="1"/>
  <c r="H30" i="8"/>
  <c r="I30" i="8" s="1"/>
  <c r="J30" i="8" s="1"/>
  <c r="P29" i="8"/>
  <c r="P28" i="8"/>
  <c r="I64" i="8"/>
  <c r="J64" i="8" s="1"/>
  <c r="P98" i="8"/>
  <c r="P97" i="8"/>
  <c r="P96" i="8"/>
  <c r="H18" i="7"/>
  <c r="I18" i="7" s="1"/>
  <c r="H15" i="7"/>
  <c r="I15" i="7" s="1"/>
  <c r="D39" i="7" s="1"/>
  <c r="P30" i="8" l="1"/>
  <c r="P64" i="8"/>
  <c r="K23" i="1"/>
  <c r="J23" i="1"/>
  <c r="I23" i="1"/>
  <c r="K22" i="1"/>
  <c r="J22" i="1"/>
  <c r="I22" i="1"/>
  <c r="K21" i="1"/>
  <c r="J21" i="1"/>
  <c r="I21" i="1"/>
  <c r="J41" i="7"/>
  <c r="J40" i="7"/>
  <c r="I39" i="7"/>
  <c r="H40" i="7"/>
  <c r="F29" i="7"/>
  <c r="B41" i="7"/>
  <c r="C41" i="7" s="1"/>
  <c r="F30" i="7"/>
  <c r="B40" i="7"/>
  <c r="C13" i="1"/>
  <c r="E13" i="1" s="1"/>
  <c r="F28" i="7"/>
  <c r="E42" i="7"/>
  <c r="F42" i="7"/>
  <c r="G42" i="7"/>
  <c r="D12" i="4"/>
  <c r="O31" i="7" l="1"/>
  <c r="L31" i="7"/>
  <c r="M31" i="7" s="1"/>
  <c r="N31" i="7" s="1"/>
  <c r="L43" i="7"/>
  <c r="D20" i="4"/>
  <c r="L29" i="7"/>
  <c r="M29" i="7" s="1"/>
  <c r="N29" i="7" s="1"/>
  <c r="D41" i="7"/>
  <c r="O30" i="7" s="1"/>
  <c r="F11" i="1"/>
  <c r="I11" i="1" s="1"/>
  <c r="I12" i="1"/>
  <c r="J12" i="1" s="1"/>
  <c r="K12" i="1" s="1"/>
  <c r="B42" i="7"/>
  <c r="D40" i="7"/>
  <c r="I40" i="7"/>
  <c r="K40" i="7" l="1"/>
  <c r="L30" i="7"/>
  <c r="M30" i="7" s="1"/>
  <c r="N30" i="7" s="1"/>
  <c r="O29" i="7"/>
  <c r="H39" i="7"/>
  <c r="J39" i="7"/>
  <c r="J42" i="7" s="1"/>
  <c r="L42" i="7"/>
  <c r="L41" i="7"/>
  <c r="L40" i="7"/>
  <c r="L44" i="7"/>
  <c r="L39" i="7"/>
  <c r="J11" i="1"/>
  <c r="K11" i="1" s="1"/>
  <c r="C22" i="1" s="1"/>
  <c r="L22" i="1" s="1"/>
  <c r="D42" i="7"/>
  <c r="K43" i="7" s="1"/>
  <c r="G29" i="7"/>
  <c r="K29" i="7" s="1"/>
  <c r="G30" i="7"/>
  <c r="K30" i="7" s="1"/>
  <c r="H41" i="7"/>
  <c r="I41" i="7"/>
  <c r="I42" i="7" s="1"/>
  <c r="K41" i="7" l="1"/>
  <c r="K39" i="7"/>
  <c r="H42" i="7"/>
  <c r="G31" i="7"/>
  <c r="K31" i="7" s="1"/>
  <c r="C21" i="1"/>
  <c r="C23" i="1" s="1"/>
  <c r="H29" i="7"/>
  <c r="H30" i="7"/>
  <c r="I30" i="7" l="1"/>
  <c r="J30" i="7" s="1"/>
  <c r="K42" i="7"/>
  <c r="K44" i="7" s="1"/>
  <c r="D73" i="7" s="1"/>
  <c r="H31" i="7"/>
  <c r="L23" i="1"/>
  <c r="C24" i="1"/>
  <c r="L21" i="1"/>
  <c r="I29" i="7"/>
  <c r="P30" i="7" l="1"/>
  <c r="F73" i="7"/>
  <c r="I31" i="7"/>
  <c r="J31" i="7" s="1"/>
  <c r="L24" i="1"/>
  <c r="L35" i="1" s="1"/>
  <c r="J29" i="7"/>
  <c r="L61" i="1" l="1"/>
  <c r="L37" i="1"/>
  <c r="B59" i="7"/>
  <c r="K59" i="7" s="1"/>
  <c r="B58" i="7"/>
  <c r="P31" i="7"/>
  <c r="P29" i="7"/>
  <c r="B60" i="7" s="1"/>
  <c r="K60" i="7" s="1"/>
  <c r="E83" i="7" l="1"/>
  <c r="K58" i="7"/>
  <c r="K61" i="7" s="1"/>
  <c r="F83" i="7" s="1"/>
  <c r="B61" i="7"/>
  <c r="F87" i="7" l="1"/>
  <c r="L62" i="8"/>
  <c r="M62" i="8" s="1"/>
  <c r="K72" i="8"/>
  <c r="L63" i="8"/>
  <c r="H75" i="8"/>
  <c r="D75" i="8"/>
  <c r="K76" i="8" s="1"/>
  <c r="O63" i="8"/>
  <c r="O62" i="8"/>
  <c r="K74" i="8" l="1"/>
  <c r="K75" i="8" s="1"/>
  <c r="K77" i="8" s="1"/>
  <c r="N62" i="8"/>
  <c r="P62" i="8" s="1"/>
  <c r="M63" i="8"/>
  <c r="N63" i="8" s="1"/>
  <c r="K78" i="8" l="1"/>
  <c r="F74" i="7" s="1"/>
  <c r="L113" i="7" s="1"/>
  <c r="P63" i="8"/>
  <c r="F79" i="7" l="1"/>
  <c r="G89" i="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Eva Kiliánová</author>
  </authors>
  <commentList>
    <comment ref="E47" authorId="0" shapeId="0" xr:uid="{6DBDB1C7-1C83-44ED-9295-1DA3BA859604}">
      <text>
        <r>
          <rPr>
            <sz val="9"/>
            <color indexed="81"/>
            <rFont val="Tahoma"/>
            <family val="2"/>
            <charset val="238"/>
          </rPr>
          <t>stačí vyplnit jen jméno, kdo odsouhlasil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  <author>OEM  installed</author>
    <author>Eva Kiliánová</author>
  </authors>
  <commentList>
    <comment ref="G46" authorId="0" shapeId="0" xr:uid="{1E50FF3A-0073-D94D-9ED9-D1346525129A}">
      <text>
        <r>
          <rPr>
            <b/>
            <sz val="9"/>
            <color rgb="FF000000"/>
            <rFont val="Tahoma"/>
            <family val="2"/>
            <charset val="238"/>
          </rPr>
          <t>potřeba zadat ručně kurz ČNB k datu zahájení cesty nebo poskytnutí zálohy, pokud byla dříve</t>
        </r>
      </text>
    </comment>
    <comment ref="E56" authorId="1" shapeId="0" xr:uid="{00000000-0006-0000-0200-000008000000}">
      <text>
        <r>
          <rPr>
            <b/>
            <sz val="8"/>
            <color rgb="FF000000"/>
            <rFont val="Tahoma"/>
            <family val="2"/>
          </rPr>
          <t>Jídla poskytnutá v tuzemsku na cestě do/ze zahraničí</t>
        </r>
      </text>
    </comment>
    <comment ref="C92" authorId="2" shapeId="0" xr:uid="{746E0669-485A-447C-9DC4-6EA222F1A490}">
      <text>
        <r>
          <rPr>
            <sz val="9"/>
            <color indexed="81"/>
            <rFont val="Tahoma"/>
            <family val="2"/>
            <charset val="238"/>
          </rPr>
          <t>stačí jen vyplnit datum</t>
        </r>
      </text>
    </comment>
    <comment ref="C95" authorId="2" shapeId="0" xr:uid="{99305BCD-17EA-4FF3-A7B4-E17B47AF0479}">
      <text>
        <r>
          <rPr>
            <sz val="9"/>
            <color indexed="81"/>
            <rFont val="Tahoma"/>
            <family val="2"/>
            <charset val="238"/>
          </rPr>
          <t xml:space="preserve">stačí jen vyplnit jméno, kdo odsouhlasil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<sst xmlns="http://schemas.openxmlformats.org/spreadsheetml/2006/main" count="1121" uniqueCount="427">
  <si>
    <t>VYÚČTOVÁNÍ TUZEMSKÉ PRACOVNÍ CESTY</t>
  </si>
  <si>
    <t>Účastník služební cesty:</t>
  </si>
  <si>
    <t>Místo jednání:</t>
  </si>
  <si>
    <t>Účel cesty:</t>
  </si>
  <si>
    <t>Datum</t>
  </si>
  <si>
    <t>Čas</t>
  </si>
  <si>
    <t>Zahájení cesty dne:</t>
  </si>
  <si>
    <t>v</t>
  </si>
  <si>
    <t>hodin</t>
  </si>
  <si>
    <t>pod 5 hod.</t>
  </si>
  <si>
    <t>5-12 hod</t>
  </si>
  <si>
    <t>12-18 hod</t>
  </si>
  <si>
    <t>Trvání cesty první den</t>
  </si>
  <si>
    <t>Ukončení cesty dne:</t>
  </si>
  <si>
    <t>Trvání cesty</t>
  </si>
  <si>
    <t>Způsob dopravy:</t>
  </si>
  <si>
    <t>Počet poskytnutých jídel</t>
  </si>
  <si>
    <t>STRAVNÉ</t>
  </si>
  <si>
    <t>počet dnů</t>
  </si>
  <si>
    <t>zák.limit</t>
  </si>
  <si>
    <t>snídaně</t>
  </si>
  <si>
    <t>oběd</t>
  </si>
  <si>
    <t>večeře</t>
  </si>
  <si>
    <t>krácení za snídani</t>
  </si>
  <si>
    <t>krácení za oběd</t>
  </si>
  <si>
    <t>krácení za večeři</t>
  </si>
  <si>
    <t>Celkem (Kč)</t>
  </si>
  <si>
    <t>5-12 hodin</t>
  </si>
  <si>
    <t>x</t>
  </si>
  <si>
    <t>více než 12 max.18 hod.</t>
  </si>
  <si>
    <t>více než 18 hodin</t>
  </si>
  <si>
    <t>Celkem stravné</t>
  </si>
  <si>
    <t>zaokrouhleno na Kč</t>
  </si>
  <si>
    <t>Celkem ostatní výdaje</t>
  </si>
  <si>
    <t>CELKEM vyúčtováno</t>
  </si>
  <si>
    <t>Rozdíl (přeplatek - /nedoplatek +)</t>
  </si>
  <si>
    <t>Počet příloh:    ….......................</t>
  </si>
  <si>
    <t>Vypracoval dne:</t>
  </si>
  <si>
    <t>Schvaluji pracovní cestu</t>
  </si>
  <si>
    <t>a souhlasím s výší vyúčtování.</t>
  </si>
  <si>
    <t>Způsob dopravy</t>
  </si>
  <si>
    <t>Služebním vozidlem</t>
  </si>
  <si>
    <t>Služebním vozidlem jako spolujezdec</t>
  </si>
  <si>
    <t>Soukromým vozidlem</t>
  </si>
  <si>
    <t>Hromadnou dopravou</t>
  </si>
  <si>
    <t>Létadlem</t>
  </si>
  <si>
    <t>Služebním bicyklem</t>
  </si>
  <si>
    <t>Soukromým bicyklem</t>
  </si>
  <si>
    <t>Pěšky</t>
  </si>
  <si>
    <t>jinak</t>
  </si>
  <si>
    <t>VYÚČTOVÁNÍ ZAHRANIČNÍ PRACOVNÍ CESTY</t>
  </si>
  <si>
    <t>Země:</t>
  </si>
  <si>
    <t>Zkratka měny:</t>
  </si>
  <si>
    <t>Spolucestující:</t>
  </si>
  <si>
    <t>Nárok tuzemské stravné</t>
  </si>
  <si>
    <t>hod.</t>
  </si>
  <si>
    <t>Překročení hranice ČR (odlet) dne:</t>
  </si>
  <si>
    <t>Překročení hranice ČR (přílet) dne:</t>
  </si>
  <si>
    <t>Uskutečnila se zahraniční služební cesta do více států ?</t>
  </si>
  <si>
    <t>NE</t>
  </si>
  <si>
    <t>První den zahájení/ukončení</t>
  </si>
  <si>
    <t>Poslední den zahájení/ukončení</t>
  </si>
  <si>
    <t>Trvání zahraniční cesty včetně dní příjezdu a odjezdu:</t>
  </si>
  <si>
    <t>nad 18</t>
  </si>
  <si>
    <t>Trvání tuzemské cesty při zahájení</t>
  </si>
  <si>
    <t>Trvání tuzemské cesty při ukončení</t>
  </si>
  <si>
    <t>Zahraniční část cestovních náhrad</t>
  </si>
  <si>
    <t>Základní sazba stravného v cizí měně:</t>
  </si>
  <si>
    <t>Krácení stravného za</t>
  </si>
  <si>
    <t>Dny</t>
  </si>
  <si>
    <t>počet hodin</t>
  </si>
  <si>
    <t>stravné</t>
  </si>
  <si>
    <t>Celkem</t>
  </si>
  <si>
    <t>den zahájení prac. cesty</t>
  </si>
  <si>
    <t>dny cesty delší 18 h/den</t>
  </si>
  <si>
    <t>den ukončení prac.cesty</t>
  </si>
  <si>
    <t>Kapesné ve výši</t>
  </si>
  <si>
    <t>Celkem stravné a kapesné v cizí měně</t>
  </si>
  <si>
    <t>Měna</t>
  </si>
  <si>
    <t>Částka (měna)</t>
  </si>
  <si>
    <t>Celkem vyúčtováno v cizí měně</t>
  </si>
  <si>
    <t>Tuzemská část cestovních náhrad</t>
  </si>
  <si>
    <t>Počet poskytnuných jídel</t>
  </si>
  <si>
    <t>CZK</t>
  </si>
  <si>
    <t>12-18 hodin</t>
  </si>
  <si>
    <t>18 a více hodin</t>
  </si>
  <si>
    <t>Celkem stravné v CZK</t>
  </si>
  <si>
    <t>Zahraniční část</t>
  </si>
  <si>
    <t>Částka</t>
  </si>
  <si>
    <t>Celkem stravné a kapesné</t>
  </si>
  <si>
    <t>Ostatní výdaje</t>
  </si>
  <si>
    <t>Nedoplatek (+)/přeplatek (-)</t>
  </si>
  <si>
    <t>Tuzemská část</t>
  </si>
  <si>
    <t>Celkem při vyúčtování v CZK (zaokrouhleno na celé CZK)</t>
  </si>
  <si>
    <t xml:space="preserve">S vyúčtováním souhlasím. </t>
  </si>
  <si>
    <t>Letadlem</t>
  </si>
  <si>
    <t>ANO</t>
  </si>
  <si>
    <t>Náhrada za ujeté kilometry</t>
  </si>
  <si>
    <t>ujeté km</t>
  </si>
  <si>
    <t>Sazba</t>
  </si>
  <si>
    <t>Celkem Kč</t>
  </si>
  <si>
    <t>Náhrada za spotřebované pohonné hmoty</t>
  </si>
  <si>
    <t>Průměrná spotřeba dle TP</t>
  </si>
  <si>
    <r>
      <t>Cena</t>
    </r>
    <r>
      <rPr>
        <b/>
        <sz val="10"/>
        <rFont val="Arial CE"/>
        <charset val="238"/>
      </rPr>
      <t>*</t>
    </r>
    <r>
      <rPr>
        <sz val="10"/>
        <rFont val="Arial CE"/>
        <charset val="238"/>
      </rPr>
      <t xml:space="preserve"> PHM</t>
    </r>
  </si>
  <si>
    <t>Kč</t>
  </si>
  <si>
    <t>Celkem náhrada</t>
  </si>
  <si>
    <t>Benzin automobilový 95 oktanů</t>
  </si>
  <si>
    <t>Benzin automobilový 98 oktanů</t>
  </si>
  <si>
    <t>Motorová nafta</t>
  </si>
  <si>
    <t>Elektřina</t>
  </si>
  <si>
    <t>Země</t>
  </si>
  <si>
    <t xml:space="preserve"> Měnový kód </t>
  </si>
  <si>
    <t xml:space="preserve"> Měna             </t>
  </si>
  <si>
    <t xml:space="preserve"> Základní sazby stravného</t>
  </si>
  <si>
    <t>Afghánistán</t>
  </si>
  <si>
    <t>EUR</t>
  </si>
  <si>
    <t>euro</t>
  </si>
  <si>
    <t>Albánie</t>
  </si>
  <si>
    <t>Alžírsko</t>
  </si>
  <si>
    <t>Andorra</t>
  </si>
  <si>
    <t>Angola</t>
  </si>
  <si>
    <t>USD</t>
  </si>
  <si>
    <t>americký dolar</t>
  </si>
  <si>
    <t>Argentina</t>
  </si>
  <si>
    <t>Arménie</t>
  </si>
  <si>
    <t>Bahamy</t>
  </si>
  <si>
    <t>Bahrajn</t>
  </si>
  <si>
    <t>Bangladéš</t>
  </si>
  <si>
    <t>Belgie</t>
  </si>
  <si>
    <t>Belize</t>
  </si>
  <si>
    <t>Benin</t>
  </si>
  <si>
    <t>Bermudy</t>
  </si>
  <si>
    <t>Bělorusko</t>
  </si>
  <si>
    <t>Bhútán</t>
  </si>
  <si>
    <t>Bolívie</t>
  </si>
  <si>
    <t>Bosna a Hercegovina</t>
  </si>
  <si>
    <t>Botswana</t>
  </si>
  <si>
    <t>Brazílie</t>
  </si>
  <si>
    <t>Brunej</t>
  </si>
  <si>
    <t>Bulharsko</t>
  </si>
  <si>
    <t>Burkina Faso</t>
  </si>
  <si>
    <t>Burundi</t>
  </si>
  <si>
    <t>Čad</t>
  </si>
  <si>
    <t>Černá Hora</t>
  </si>
  <si>
    <t>Čína</t>
  </si>
  <si>
    <t>Dánsko</t>
  </si>
  <si>
    <t>Džibutsko</t>
  </si>
  <si>
    <t>Egypt</t>
  </si>
  <si>
    <t>Ekvádor</t>
  </si>
  <si>
    <t>Eritrea</t>
  </si>
  <si>
    <t>Estonsko</t>
  </si>
  <si>
    <t>Etiopie</t>
  </si>
  <si>
    <t>Filipíny</t>
  </si>
  <si>
    <t>Finsko</t>
  </si>
  <si>
    <t>Francie</t>
  </si>
  <si>
    <t>Gabon</t>
  </si>
  <si>
    <t>Gambie</t>
  </si>
  <si>
    <t>Ghana</t>
  </si>
  <si>
    <t>Gibraltar</t>
  </si>
  <si>
    <t>Gruzie</t>
  </si>
  <si>
    <t>Guatemala</t>
  </si>
  <si>
    <t>Guinea</t>
  </si>
  <si>
    <t>Guinea-Bissau</t>
  </si>
  <si>
    <t>Guyana</t>
  </si>
  <si>
    <t>Honduras</t>
  </si>
  <si>
    <t>Hongkong</t>
  </si>
  <si>
    <t>Chile</t>
  </si>
  <si>
    <t>Chorvatsko</t>
  </si>
  <si>
    <t>Indie</t>
  </si>
  <si>
    <t>Indonésie</t>
  </si>
  <si>
    <t>Irák</t>
  </si>
  <si>
    <t>Irsko</t>
  </si>
  <si>
    <t>Island</t>
  </si>
  <si>
    <t>Izrael</t>
  </si>
  <si>
    <t>Japonsko</t>
  </si>
  <si>
    <t>Jemen</t>
  </si>
  <si>
    <t>Jihoafrická republika</t>
  </si>
  <si>
    <t>Jižní Súdán</t>
  </si>
  <si>
    <t>Jordánsko</t>
  </si>
  <si>
    <t>Kambodža</t>
  </si>
  <si>
    <t>Kamerun</t>
  </si>
  <si>
    <t>Kanada</t>
  </si>
  <si>
    <t>Kapverdy</t>
  </si>
  <si>
    <t>Katar</t>
  </si>
  <si>
    <t>Kazachstán</t>
  </si>
  <si>
    <t>Keňa</t>
  </si>
  <si>
    <t>Kolumbie</t>
  </si>
  <si>
    <t>Komory</t>
  </si>
  <si>
    <t>Korejská lidově demokratická republika</t>
  </si>
  <si>
    <t>Korejská republika</t>
  </si>
  <si>
    <t>Kosovo</t>
  </si>
  <si>
    <t>Kostarika</t>
  </si>
  <si>
    <t>Kuba</t>
  </si>
  <si>
    <t>Kuvajt</t>
  </si>
  <si>
    <t>Kypr</t>
  </si>
  <si>
    <t>Kyrgyzstán</t>
  </si>
  <si>
    <t>Laos</t>
  </si>
  <si>
    <t>Lesotho</t>
  </si>
  <si>
    <t>Libanon</t>
  </si>
  <si>
    <t>Libérie</t>
  </si>
  <si>
    <t>Libye</t>
  </si>
  <si>
    <t>Lichtenštejnsko</t>
  </si>
  <si>
    <t>CHF</t>
  </si>
  <si>
    <t>švýcarský frank</t>
  </si>
  <si>
    <t>Litva</t>
  </si>
  <si>
    <t>Lotyšsko</t>
  </si>
  <si>
    <t>Lucembursko</t>
  </si>
  <si>
    <t>Macao</t>
  </si>
  <si>
    <t>Madagaskar</t>
  </si>
  <si>
    <t>Maďarsko</t>
  </si>
  <si>
    <t>Malajsie</t>
  </si>
  <si>
    <t>Malawi</t>
  </si>
  <si>
    <t>Maledivy</t>
  </si>
  <si>
    <t>Mali</t>
  </si>
  <si>
    <t>Malta</t>
  </si>
  <si>
    <t>Maroko</t>
  </si>
  <si>
    <t>Mauretánie</t>
  </si>
  <si>
    <t>Mauricius</t>
  </si>
  <si>
    <t>Mexiko</t>
  </si>
  <si>
    <t>Moldavsko</t>
  </si>
  <si>
    <t>Monako</t>
  </si>
  <si>
    <t>Mongolsko</t>
  </si>
  <si>
    <t>Mosambik</t>
  </si>
  <si>
    <t>Namibie</t>
  </si>
  <si>
    <t>Německo</t>
  </si>
  <si>
    <t>Nepál</t>
  </si>
  <si>
    <t>Niger</t>
  </si>
  <si>
    <t>Nigérie</t>
  </si>
  <si>
    <t>Nikaragua</t>
  </si>
  <si>
    <t>Nizozemsko</t>
  </si>
  <si>
    <t>Norsko</t>
  </si>
  <si>
    <t>Nový Zéland</t>
  </si>
  <si>
    <t>Omán</t>
  </si>
  <si>
    <t>Pákistán</t>
  </si>
  <si>
    <t>Panama</t>
  </si>
  <si>
    <t>Paraguay</t>
  </si>
  <si>
    <t>Peru</t>
  </si>
  <si>
    <t>Pobřeží Slonoviny</t>
  </si>
  <si>
    <t>Polsko</t>
  </si>
  <si>
    <t>Rakousko</t>
  </si>
  <si>
    <t>Rovníková Guinea</t>
  </si>
  <si>
    <t>Rumunsko</t>
  </si>
  <si>
    <t>Rusko</t>
  </si>
  <si>
    <t>Rwanda</t>
  </si>
  <si>
    <t>Řecko</t>
  </si>
  <si>
    <t>Salvador</t>
  </si>
  <si>
    <t>Senegal</t>
  </si>
  <si>
    <t>Severní Makedonie</t>
  </si>
  <si>
    <t>Seychely</t>
  </si>
  <si>
    <t>Sierra Leone</t>
  </si>
  <si>
    <t>Singapur</t>
  </si>
  <si>
    <t>Spojené arabské emiráty</t>
  </si>
  <si>
    <t>Slovensko</t>
  </si>
  <si>
    <t>Slovinsko</t>
  </si>
  <si>
    <t>Somálsko</t>
  </si>
  <si>
    <t>Spojené státy americké</t>
  </si>
  <si>
    <t>Srbsko</t>
  </si>
  <si>
    <t>Srí Lanka</t>
  </si>
  <si>
    <t>Středoafrická republika</t>
  </si>
  <si>
    <t>Súdán</t>
  </si>
  <si>
    <t>Surinam</t>
  </si>
  <si>
    <t>Svatý Tomáš a Princův ostrov</t>
  </si>
  <si>
    <t>Svazijsko</t>
  </si>
  <si>
    <t>Sýrie</t>
  </si>
  <si>
    <t>Španělsko</t>
  </si>
  <si>
    <t>Švédsko</t>
  </si>
  <si>
    <t>Švýcarsko</t>
  </si>
  <si>
    <t>Tádžikistán</t>
  </si>
  <si>
    <t>Tanzanie</t>
  </si>
  <si>
    <t>Thajsko</t>
  </si>
  <si>
    <t>Tchaj-wan</t>
  </si>
  <si>
    <t>Togo</t>
  </si>
  <si>
    <t>Tunisko</t>
  </si>
  <si>
    <t>Turecko</t>
  </si>
  <si>
    <t>Turkmenistán</t>
  </si>
  <si>
    <t>Uganda</t>
  </si>
  <si>
    <t>Ukrajina</t>
  </si>
  <si>
    <t>Uruguay</t>
  </si>
  <si>
    <t>Uzbekistán</t>
  </si>
  <si>
    <t>Velká Británie</t>
  </si>
  <si>
    <t>GBP</t>
  </si>
  <si>
    <t>Venezuela</t>
  </si>
  <si>
    <t>Vietnam</t>
  </si>
  <si>
    <t>Zambie</t>
  </si>
  <si>
    <t>Zimbabwe</t>
  </si>
  <si>
    <t>Ostatní země neuvedené v příloze</t>
  </si>
  <si>
    <t>POKYNY K VYPLNĚNÍ</t>
  </si>
  <si>
    <t>Datum ve formátu DD.MM.RRRR</t>
  </si>
  <si>
    <t>Časový formát H:MM (24)</t>
  </si>
  <si>
    <r>
      <t>Je třeba doplnit</t>
    </r>
    <r>
      <rPr>
        <b/>
        <sz val="10"/>
        <rFont val="Arial"/>
        <family val="2"/>
        <charset val="238"/>
      </rPr>
      <t xml:space="preserve"> číslicí</t>
    </r>
    <r>
      <rPr>
        <sz val="10"/>
        <rFont val="Arial"/>
        <family val="2"/>
        <charset val="238"/>
      </rPr>
      <t xml:space="preserve"> počet jídel (př. 2 snídaně, 1 oběd, apod.)</t>
    </r>
  </si>
  <si>
    <t>Kopie dokladů (stvrzenky) tvoří nedílnou součást vyúčtování pracovní cesty!</t>
  </si>
  <si>
    <t>ř.Rozdíl</t>
  </si>
  <si>
    <t>nedoplatek - je nárok zaměstnance (k výplatě)</t>
  </si>
  <si>
    <t>přeplatek - zaměstnanec vrací zaměstnavateli</t>
  </si>
  <si>
    <t>Vyúčtování pracovní cesty je třeba řádně a pečlivě vyplnit.</t>
  </si>
  <si>
    <t>Kurz</t>
  </si>
  <si>
    <t>Pole "přijatá záloha" se vyplní tehdy, byla-li poskytnuta před nástupem na pracovní</t>
  </si>
  <si>
    <t>cestu záloha v hotovosti/na účet.</t>
  </si>
  <si>
    <r>
      <t>OSTATNÍ VÝDAJE (</t>
    </r>
    <r>
      <rPr>
        <sz val="9"/>
        <rFont val="Arial"/>
        <family val="2"/>
        <charset val="238"/>
      </rPr>
      <t>hrazené zaměstnancem</t>
    </r>
    <r>
      <rPr>
        <sz val="10"/>
        <rFont val="Arial"/>
        <family val="2"/>
        <charset val="238"/>
      </rPr>
      <t>)</t>
    </r>
  </si>
  <si>
    <t>Do této tabulky se vyplňují pouze výdaje hrazené zaměstnancem z jeho soukromých prostředků.</t>
  </si>
  <si>
    <r>
      <t>Pokud byla poskytnuta záloha, je nutné tento údaj do pole zapsat se</t>
    </r>
    <r>
      <rPr>
        <u/>
        <sz val="10"/>
        <rFont val="Arial"/>
        <family val="2"/>
        <charset val="238"/>
      </rPr>
      <t xml:space="preserve"> záporným znaménkem</t>
    </r>
    <r>
      <rPr>
        <sz val="10"/>
        <rFont val="Arial"/>
        <family val="2"/>
        <charset val="238"/>
      </rPr>
      <t>!</t>
    </r>
  </si>
  <si>
    <t>Pole "Ujeté km"</t>
  </si>
  <si>
    <t>Pole "Průměrná spotřeba dle TP"</t>
  </si>
  <si>
    <t>Pole "Cena PHM"</t>
  </si>
  <si>
    <r>
      <t>OSTATNÍ VÝDAJE (</t>
    </r>
    <r>
      <rPr>
        <sz val="9"/>
        <rFont val="Arial"/>
        <family val="2"/>
        <charset val="238"/>
      </rPr>
      <t>hrazené zaměstnavatelem)</t>
    </r>
  </si>
  <si>
    <t>Vyúčtování za pracovní cestu celkem</t>
  </si>
  <si>
    <t>Dodavatel</t>
  </si>
  <si>
    <t>VS</t>
  </si>
  <si>
    <t>Typ výdaje</t>
  </si>
  <si>
    <t>Sl. "Typ výdaje" např.ubytování, jízdenky, taxi, aj.</t>
  </si>
  <si>
    <t>Pole "Způsob dopravy" - lze vybrat z rozevíracího seznamu</t>
  </si>
  <si>
    <t>Pole "Základní sazba stravného v cizí měně" - doplní se automaticky dle vybrané Země!</t>
  </si>
  <si>
    <t>Ostatní výdaje - v měně vyúčtování</t>
  </si>
  <si>
    <t>Ostatní výdaje - ostatní měna</t>
  </si>
  <si>
    <r>
      <t xml:space="preserve">OSTATNÍ VÝDAJE PODLE MĚN </t>
    </r>
    <r>
      <rPr>
        <sz val="9"/>
        <rFont val="Arial"/>
        <family val="2"/>
        <charset val="238"/>
      </rPr>
      <t>(hrazené zaměstnancem)</t>
    </r>
  </si>
  <si>
    <r>
      <t xml:space="preserve">OSTATNÍ VÝDAJE V TUZEMSKU </t>
    </r>
    <r>
      <rPr>
        <sz val="9"/>
        <rFont val="Arial"/>
        <family val="2"/>
        <charset val="238"/>
      </rPr>
      <t>(hrazené zaměstnancem)</t>
    </r>
  </si>
  <si>
    <r>
      <t>Celkem (</t>
    </r>
    <r>
      <rPr>
        <sz val="9"/>
        <rFont val="Arial"/>
        <family val="2"/>
        <charset val="238"/>
      </rPr>
      <t>CM)</t>
    </r>
  </si>
  <si>
    <t>měna (CM)</t>
  </si>
  <si>
    <t xml:space="preserve">Pole "Celkem při vyúčtování v CZK" </t>
  </si>
  <si>
    <t xml:space="preserve"> - pokud vyjde kladná hodnota (+)/nedoplatek - jedná se o nárok zaměstnance/účastníka SC k výplatě</t>
  </si>
  <si>
    <t xml:space="preserve"> - pokud vyjde záporná hodnota (-)/přeplatek - zaměstnanec vrací zaměstnavateli</t>
  </si>
  <si>
    <t>Firma:</t>
  </si>
  <si>
    <t xml:space="preserve"> - doplnit počet km ujetých na pracovní cestě pro firemní účely</t>
  </si>
  <si>
    <t>Firma: název zaměstnavatele</t>
  </si>
  <si>
    <t>Účastník: zaměstnanec</t>
  </si>
  <si>
    <t>VYÚČTOVÁNÍ TUZEMSKÉ SLUŽEBNÍ CESTY - výpočet náhrad za použití soukromého vozidla</t>
  </si>
  <si>
    <t xml:space="preserve"> - u většiny používaných vozidel se použije třetí údaj z velkého TP</t>
  </si>
  <si>
    <t>výjimky viz tabulka níže</t>
  </si>
  <si>
    <t xml:space="preserve"> - skutečná cena PHM za litr (dle dokladu) nebo dle tabulky vlevo</t>
  </si>
  <si>
    <t>Je-li při služební cestě použito soukromé vozidlo zaměstnance, je nedílnou součástí vyúčtování</t>
  </si>
  <si>
    <t>"Výpočet náhrad za použití soukromého vozidla" (list Soukromé vozidlo).</t>
  </si>
  <si>
    <t xml:space="preserve">v jakékoliv formě (např. hotelová snídaně), nárok na stravné se krátí v závislosti na počtu takových jídel. </t>
  </si>
  <si>
    <t>VÝPOČET STRAVNÉHO:</t>
  </si>
  <si>
    <t xml:space="preserve">Zde je třeba vyplnit  hodnotu ostatních výdajů souvisejících s pracovní/služební cestou, které hradil zaměstnanec ze svého. </t>
  </si>
  <si>
    <t xml:space="preserve">Může se jednat např. o ubytování v hotelu, jízdenky, taxi apod. </t>
  </si>
  <si>
    <t xml:space="preserve">Prosím, na tomto listu vyplňujte pouze bílá pole. </t>
  </si>
  <si>
    <t>OSTATNÍ VÝDAJE (hrazené zaměstnancem)</t>
  </si>
  <si>
    <t>OSTATNÍ VÝDAJE (hrazené zaměstnavatelem)</t>
  </si>
  <si>
    <t>Do této tabulky se vyplní informace o všech dokladech/výdajích hrazených zaměstnavatelem,</t>
  </si>
  <si>
    <t>které jsou evidované v účetnictví mimo vyúčtování pracovní cesty, avšak s cestou nákladově souvisí</t>
  </si>
  <si>
    <t>záloha vyplacená zaměstnanci (vyplňuje se se záporným znaménkem)</t>
  </si>
  <si>
    <t>Pole "Kurz" - dle měny doplníme kurz ČNB ke dni zahájení cesty, případně ke dni poskytnutí zálohy, byla-li poskytnuta.</t>
  </si>
  <si>
    <t xml:space="preserve">Pokud zaměstnanec projíždí v 1 den více státy, výši zahraničního stravného určí zaměstnavatel </t>
  </si>
  <si>
    <t xml:space="preserve">ze základní sazby zahraničního stravného sjednané nebo stanovené pro stát, ve kterém </t>
  </si>
  <si>
    <t>zaměstnanec stráví v kalendářním dni nejvíce času.</t>
  </si>
  <si>
    <t>Zaměstnavatel může, ale nemusí, poskytnout účastníku SC kapesné (max.výše 40% z hodnoty zahr.stravného)</t>
  </si>
  <si>
    <t xml:space="preserve">Vyplňuje se v procentech. </t>
  </si>
  <si>
    <t>%</t>
  </si>
  <si>
    <t>Vyplacená záloha (záporné znaménko)</t>
  </si>
  <si>
    <t>Pole "Ostatní výdaje - v měně vyúčtování"</t>
  </si>
  <si>
    <t xml:space="preserve">Je třeba ručně sečíst výdaje uvedené v tabulce výdajů výše dle jednotlivých měn. </t>
  </si>
  <si>
    <t xml:space="preserve">Pokud byla záloha na SC poskytnuta v  Kč, zapíše se údaj do tabulky "Tuzemská část" níže. </t>
  </si>
  <si>
    <t>REKAPITULACE</t>
  </si>
  <si>
    <t>Částka v CZK</t>
  </si>
  <si>
    <t>Počet dnů pracovní cesty</t>
  </si>
  <si>
    <t>Překročení hranice (odlet) dne:</t>
  </si>
  <si>
    <t>Překročení hranice (přílet) dne:</t>
  </si>
  <si>
    <t>VYÚČTOVÁNÍ ZAHRANIČNÍ PRACOVNÍ CESTY - PŘÍLOHA</t>
  </si>
  <si>
    <t>Celkem stravné a kapesné (z přílohy)</t>
  </si>
  <si>
    <t>Zahraniční část cestovních náhrad - 1.země</t>
  </si>
  <si>
    <t>Zahraniční část cestovních náhrad - 2.země</t>
  </si>
  <si>
    <t>Zahraniční část cestovních náhrad - 3.země</t>
  </si>
  <si>
    <t>Nárok na stravné v této zemi:</t>
  </si>
  <si>
    <t>V případě, že zaměstnavatel odsouhlasil použití soukromého vozidla k pracovní cestě,</t>
  </si>
  <si>
    <t>je zaměstnanec povinen předložit zaměstnavateli VTP a ponechat jeho kopii.</t>
  </si>
  <si>
    <t>2. Ubytování</t>
  </si>
  <si>
    <r>
      <t>3. Ostatní (</t>
    </r>
    <r>
      <rPr>
        <sz val="9"/>
        <rFont val="Arial"/>
        <family val="2"/>
        <charset val="238"/>
      </rPr>
      <t>jízdné, taxi, aj.</t>
    </r>
    <r>
      <rPr>
        <sz val="10"/>
        <rFont val="Arial"/>
        <family val="2"/>
        <charset val="238"/>
      </rPr>
      <t>)</t>
    </r>
  </si>
  <si>
    <t>Náhrada za použití soukromého vozdila se doplní automaticky dle vyplněné přílohy "Soukromé vozidlo".</t>
  </si>
  <si>
    <t>1. Náhrada za použití soukromého vozidla</t>
  </si>
  <si>
    <t>Náhrada za použití soukromého vozidla</t>
  </si>
  <si>
    <t>RZ vozidla: dle TP, "po staru" SPZ</t>
  </si>
  <si>
    <t>RZ vozidla:</t>
  </si>
  <si>
    <t>WF - ID</t>
  </si>
  <si>
    <t>1.země:</t>
  </si>
  <si>
    <t>2.země:</t>
  </si>
  <si>
    <t>3.země</t>
  </si>
  <si>
    <r>
      <t xml:space="preserve">Pole "Ukončení cesty dne:" Tato pole se v </t>
    </r>
    <r>
      <rPr>
        <b/>
        <sz val="10"/>
        <rFont val="Arial"/>
        <family val="2"/>
        <charset val="238"/>
      </rPr>
      <t>PŘÍLOZE</t>
    </r>
    <r>
      <rPr>
        <sz val="10"/>
        <rFont val="Arial"/>
        <family val="2"/>
        <charset val="238"/>
      </rPr>
      <t xml:space="preserve"> nevyplňují.</t>
    </r>
  </si>
  <si>
    <t>Počet poskytnutých jídel však NEMŮŽE převýšit počet dnů na řádku</t>
  </si>
  <si>
    <t>(př.počet dnů = 1, počet snídaní/jídel MŮŽE být max 1)</t>
  </si>
  <si>
    <t>! Pokud nejsou datum a čas vyplněné ve správném formátu,</t>
  </si>
  <si>
    <t>nárok na stravné se spočítá CHYBNĚ!</t>
  </si>
  <si>
    <t>V případě SC do více zemí, je NUTNÉ vyplnit list "Zahraniční cestovné_PŘÍLOHA",</t>
  </si>
  <si>
    <t>který poté tvoří nedílnou součást Vyúčtování zahraniční pracovní cesty.</t>
  </si>
  <si>
    <r>
      <t xml:space="preserve">Pole "Zkratka měny" se doplní automaticky dle vybrané země </t>
    </r>
    <r>
      <rPr>
        <sz val="9"/>
        <rFont val="Arial"/>
        <family val="2"/>
        <charset val="238"/>
      </rPr>
      <t>(z rozevíracího seznamu v buňce B6)</t>
    </r>
  </si>
  <si>
    <t>Pole "Zahájení cesty dne" - zde je třeba vyplnit den, kdy pracovní cestu začínáte, včetně časového údaje.</t>
  </si>
  <si>
    <r>
      <t xml:space="preserve">Pole "Zkratka měny" se doplní automaticky dle vybrané země </t>
    </r>
    <r>
      <rPr>
        <i/>
        <sz val="9"/>
        <rFont val="Arial"/>
        <family val="2"/>
        <charset val="238"/>
      </rPr>
      <t>- lze vybrat z rozevíracího seznamu</t>
    </r>
  </si>
  <si>
    <r>
      <rPr>
        <sz val="10"/>
        <rFont val="Arial"/>
        <family val="2"/>
        <charset val="238"/>
      </rPr>
      <t>Pole "Překročení hranice ČR (odlet) dne"</t>
    </r>
    <r>
      <rPr>
        <sz val="9"/>
        <rFont val="Arial"/>
        <family val="2"/>
        <charset val="238"/>
      </rPr>
      <t xml:space="preserve"> - v případě pozemní dopravy (auto, vlak, bus, kolo, pěšky …), doplníte den</t>
    </r>
  </si>
  <si>
    <t>dle letenky/lodního lístku. Obdobně platí i pro "přílet" - datum a čas odletu/odjezdu z navštívené země.</t>
  </si>
  <si>
    <t xml:space="preserve">a čas faktického překročení státních hranic; pokud cestujete letadlem, případně lodí - vyplňujete datum i čas ODLETU/ODJEZDU </t>
  </si>
  <si>
    <r>
      <rPr>
        <b/>
        <sz val="8"/>
        <rFont val="Arial"/>
        <family val="2"/>
        <charset val="238"/>
      </rPr>
      <t>VZOR</t>
    </r>
    <r>
      <rPr>
        <sz val="8"/>
        <rFont val="Arial"/>
        <family val="2"/>
        <charset val="238"/>
      </rPr>
      <t xml:space="preserve"> vyplněného tuzemského příkazu</t>
    </r>
  </si>
  <si>
    <r>
      <rPr>
        <b/>
        <sz val="8"/>
        <rFont val="Arial"/>
        <family val="2"/>
        <charset val="238"/>
      </rPr>
      <t>VZOR</t>
    </r>
    <r>
      <rPr>
        <sz val="8"/>
        <rFont val="Arial"/>
        <family val="2"/>
        <charset val="238"/>
      </rPr>
      <t xml:space="preserve"> vyplněného zahraničního příkazu</t>
    </r>
  </si>
  <si>
    <t>Pole "Překročení hranice …" - pokyny stejné jako v listě "Zahraniční cestovné"</t>
  </si>
  <si>
    <t>S přílohou</t>
  </si>
  <si>
    <t>KDY JE NÁROK NA STRAVNÉ/"DIETY":</t>
  </si>
  <si>
    <r>
      <t xml:space="preserve"> - pokud pracovník uplatňuje nárok na stravné, doklady za občerstvení, hrazené ze "svého" do vyúčtování </t>
    </r>
    <r>
      <rPr>
        <b/>
        <sz val="8"/>
        <rFont val="Arial"/>
        <family val="2"/>
        <charset val="238"/>
      </rPr>
      <t>nevkládá</t>
    </r>
  </si>
  <si>
    <t xml:space="preserve"> - pokud pracovník ať už ze "svého" či firemní kartou hradí pohoštění klienta/investora/externisty a sám se takového občerstvení účastní,</t>
  </si>
  <si>
    <t>musí o toto jídlo pokrátit nárok na stravné a doklad uvést do příslušné tabulky vyúčtování (ze svého -&gt; hrazené zam-cem, firemní karta -&gt; hrazené zam-elem</t>
  </si>
  <si>
    <r>
      <t xml:space="preserve"> - pokud pracovník uplatňuje nárok na stravné NELZE firemní kartou hradit občerstvení </t>
    </r>
    <r>
      <rPr>
        <b/>
        <sz val="8"/>
        <rFont val="Arial"/>
        <family val="2"/>
        <charset val="238"/>
      </rPr>
      <t xml:space="preserve">pro sebe. </t>
    </r>
    <r>
      <rPr>
        <sz val="8"/>
        <rFont val="Arial"/>
        <family val="2"/>
        <charset val="238"/>
      </rPr>
      <t>pokud se však stane, musí stravné o toto jídlo pokrátit</t>
    </r>
  </si>
  <si>
    <r>
      <t>Je třeba doplnit</t>
    </r>
    <r>
      <rPr>
        <b/>
        <sz val="10"/>
        <rFont val="Arial"/>
        <family val="2"/>
        <charset val="238"/>
      </rPr>
      <t xml:space="preserve"> číslicí</t>
    </r>
    <r>
      <rPr>
        <sz val="10"/>
        <rFont val="Arial"/>
        <family val="2"/>
        <charset val="238"/>
      </rPr>
      <t xml:space="preserve"> počet jídel hrazených zaměstnavatelem (př. 2 snídaně, 1 oběd, apod.)</t>
    </r>
  </si>
  <si>
    <t>Poskytuje-li zaměstnavatel zaměstnanci na služební cestě bezplatně jídlo, které má charakter snídaně, oběda nebo večeře</t>
  </si>
  <si>
    <t>Ázerbájdžán</t>
  </si>
  <si>
    <t>Saúdská Arábie</t>
  </si>
  <si>
    <t>Pole "Sazba"</t>
  </si>
  <si>
    <t xml:space="preserve"> - vybrat ze seznamu</t>
  </si>
  <si>
    <t>osobní vozidlo</t>
  </si>
  <si>
    <t>jednostopé v.</t>
  </si>
  <si>
    <t xml:space="preserve"> - o změně sazby základní náhrady za používání silničních motorových vozidel a stravného</t>
  </si>
  <si>
    <t xml:space="preserve">a o stanovení průměrné ceny pohonných hmot pro účely poskytování cestovních náhrad </t>
  </si>
  <si>
    <t>Částka CZK</t>
  </si>
  <si>
    <t>RZ služeb.vozidla:</t>
  </si>
  <si>
    <t>Spolujezdec</t>
  </si>
  <si>
    <t>Austrálie a Oceánie – ostrovní státy1)</t>
  </si>
  <si>
    <t>Francouzská zámořská území 2)</t>
  </si>
  <si>
    <t>Írán</t>
  </si>
  <si>
    <t>Itálie</t>
  </si>
  <si>
    <t>Karibik – ostrovní státy3)</t>
  </si>
  <si>
    <t>Konžská republika</t>
  </si>
  <si>
    <t>Konžská demokratická republika</t>
  </si>
  <si>
    <t>Myanmar</t>
  </si>
  <si>
    <t>Portugalsko</t>
  </si>
  <si>
    <t>San Marino</t>
  </si>
  <si>
    <t>Vatikán</t>
  </si>
  <si>
    <t>anglická libra</t>
  </si>
  <si>
    <t>Jinak</t>
  </si>
  <si>
    <t>Vyhláška č.573/2025 Sb. ze dne 18. prosinec 2025 (účinnost od 1.1.2026)</t>
  </si>
  <si>
    <t>pro rok 2026</t>
  </si>
  <si>
    <t>Průměrná cen PHM (Kč) pro rok 2026 (dle vyhlášky MPSV)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</si>
</sst>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4" formatCode="_-* #,##0.00\ &quot;Kč&quot;_-;\-* #,##0.00\ &quot;Kč&quot;_-;_-* &quot;-&quot;??\ &quot;Kč&quot;_-;_-@_-"/>
    <numFmt numFmtId="164" formatCode="_-* #,##0.00\ _K_č_-;\-* #,##0.00\ _K_č_-;_-* &quot;-&quot;??\ _K_č_-;_-@_-"/>
    <numFmt numFmtId="165" formatCode="#,##0.00_ ;\-#,##0.00\ "/>
    <numFmt numFmtId="166" formatCode="#,##0.00_ ;[Red]\-#,##0.00\ "/>
    <numFmt numFmtId="167" formatCode="#,##0_ ;[Red]\-#,##0\ "/>
    <numFmt numFmtId="168" formatCode="#,##0.00\ _K_č"/>
    <numFmt numFmtId="169" formatCode="_-\ #,##0.00\ &quot;Kč&quot;_-;\-\ #,##0.00\ &quot;Kč&quot;_-;_-\ &quot;-&quot;??\ &quot;Kč&quot;_-;_-@_-"/>
    <numFmt numFmtId="170" formatCode="#,##0.000"/>
    <numFmt numFmtId="171" formatCode="#,##0.00000"/>
    <numFmt numFmtId="172" formatCode="#,##0.00000_ ;[Red]\-#,##0.00000\ "/>
    <numFmt numFmtId="173" formatCode="#,##0.0000"/>
    <numFmt numFmtId="174" formatCode="d/m/yy;@"/>
  </numFmts>
  <fonts count="36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E"/>
      <charset val="238"/>
    </font>
    <font>
      <sz val="11"/>
      <name val="Times New Roman CE"/>
      <charset val="238"/>
    </font>
    <font>
      <sz val="8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 CE"/>
      <charset val="238"/>
    </font>
    <font>
      <b/>
      <sz val="10"/>
      <name val="Arial CE"/>
      <charset val="238"/>
    </font>
    <font>
      <sz val="8"/>
      <name val="Arial"/>
      <family val="2"/>
    </font>
    <font>
      <sz val="8"/>
      <name val="Arial"/>
      <family val="2"/>
      <charset val="238"/>
    </font>
    <font>
      <b/>
      <sz val="8"/>
      <color rgb="FF000000"/>
      <name val="Tahoma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 CE"/>
    </font>
    <font>
      <u/>
      <sz val="10"/>
      <color theme="10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b/>
      <sz val="9"/>
      <color rgb="FF000000"/>
      <name val="Tahoma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</font>
    <font>
      <sz val="10"/>
      <color rgb="FFFF0000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C00000"/>
      <name val="Arial"/>
      <family val="2"/>
      <charset val="238"/>
    </font>
    <font>
      <i/>
      <sz val="9"/>
      <name val="Arial"/>
      <family val="2"/>
      <charset val="238"/>
    </font>
    <font>
      <b/>
      <i/>
      <sz val="10"/>
      <name val="Arial"/>
      <family val="2"/>
      <charset val="238"/>
    </font>
    <font>
      <b/>
      <sz val="8"/>
      <name val="Arial"/>
      <family val="2"/>
      <charset val="238"/>
    </font>
    <font>
      <sz val="9"/>
      <name val="Arial CE"/>
      <charset val="238"/>
    </font>
    <font>
      <sz val="10"/>
      <color rgb="FFC00000"/>
      <name val="Arial CE"/>
      <charset val="238"/>
    </font>
    <font>
      <sz val="10"/>
      <color rgb="FFC00000"/>
      <name val="Arial"/>
      <family val="2"/>
      <charset val="238"/>
    </font>
    <font>
      <sz val="9"/>
      <color indexed="81"/>
      <name val="Tahoma"/>
      <family val="2"/>
      <charset val="238"/>
    </font>
    <font>
      <b/>
      <i/>
      <sz val="10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E9C"/>
        <bgColor indexed="64"/>
      </patternFill>
    </fill>
    <fill>
      <patternFill patternType="solid">
        <fgColor rgb="FFF6DE86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9">
    <xf numFmtId="0" fontId="0" fillId="0" borderId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/>
    <xf numFmtId="0" fontId="4" fillId="0" borderId="0"/>
    <xf numFmtId="0" fontId="5" fillId="0" borderId="0"/>
    <xf numFmtId="0" fontId="4" fillId="0" borderId="0"/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" fillId="0" borderId="0"/>
    <xf numFmtId="0" fontId="3" fillId="0" borderId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</cellStyleXfs>
  <cellXfs count="491">
    <xf numFmtId="0" fontId="0" fillId="0" borderId="0" xfId="0"/>
    <xf numFmtId="0" fontId="8" fillId="0" borderId="0" xfId="7" applyFont="1"/>
    <xf numFmtId="0" fontId="7" fillId="2" borderId="0" xfId="7" applyFont="1" applyFill="1"/>
    <xf numFmtId="0" fontId="8" fillId="2" borderId="0" xfId="7" applyFont="1" applyFill="1"/>
    <xf numFmtId="0" fontId="8" fillId="2" borderId="1" xfId="7" applyFont="1" applyFill="1" applyBorder="1"/>
    <xf numFmtId="0" fontId="8" fillId="2" borderId="2" xfId="7" applyFont="1" applyFill="1" applyBorder="1"/>
    <xf numFmtId="0" fontId="8" fillId="2" borderId="3" xfId="7" applyFont="1" applyFill="1" applyBorder="1" applyAlignment="1">
      <alignment horizontal="center"/>
    </xf>
    <xf numFmtId="0" fontId="8" fillId="2" borderId="5" xfId="7" applyFont="1" applyFill="1" applyBorder="1"/>
    <xf numFmtId="0" fontId="8" fillId="2" borderId="6" xfId="7" applyFont="1" applyFill="1" applyBorder="1"/>
    <xf numFmtId="0" fontId="4" fillId="0" borderId="0" xfId="6"/>
    <xf numFmtId="0" fontId="7" fillId="2" borderId="0" xfId="7" applyFont="1" applyFill="1" applyProtection="1">
      <protection hidden="1"/>
    </xf>
    <xf numFmtId="0" fontId="8" fillId="2" borderId="0" xfId="7" applyFont="1" applyFill="1" applyAlignment="1">
      <alignment horizontal="center"/>
    </xf>
    <xf numFmtId="0" fontId="8" fillId="2" borderId="0" xfId="7" applyFont="1" applyFill="1" applyAlignment="1">
      <alignment horizontal="left"/>
    </xf>
    <xf numFmtId="20" fontId="8" fillId="0" borderId="2" xfId="7" applyNumberFormat="1" applyFont="1" applyBorder="1" applyAlignment="1" applyProtection="1">
      <alignment horizontal="right"/>
      <protection locked="0"/>
    </xf>
    <xf numFmtId="0" fontId="8" fillId="2" borderId="0" xfId="7" applyFont="1" applyFill="1" applyAlignment="1" applyProtection="1">
      <alignment horizontal="center"/>
      <protection locked="0"/>
    </xf>
    <xf numFmtId="0" fontId="8" fillId="2" borderId="0" xfId="7" applyFont="1" applyFill="1" applyAlignment="1">
      <alignment horizontal="right"/>
    </xf>
    <xf numFmtId="1" fontId="8" fillId="2" borderId="0" xfId="7" applyNumberFormat="1" applyFont="1" applyFill="1" applyAlignment="1">
      <alignment horizontal="right"/>
    </xf>
    <xf numFmtId="1" fontId="8" fillId="2" borderId="0" xfId="7" applyNumberFormat="1" applyFont="1" applyFill="1" applyAlignment="1">
      <alignment horizontal="center"/>
    </xf>
    <xf numFmtId="168" fontId="8" fillId="2" borderId="0" xfId="7" applyNumberFormat="1" applyFont="1" applyFill="1" applyAlignment="1">
      <alignment horizontal="center"/>
    </xf>
    <xf numFmtId="0" fontId="8" fillId="2" borderId="0" xfId="7" applyFont="1" applyFill="1" applyAlignment="1" applyProtection="1">
      <alignment horizontal="left"/>
      <protection locked="0"/>
    </xf>
    <xf numFmtId="0" fontId="8" fillId="2" borderId="4" xfId="7" applyFont="1" applyFill="1" applyBorder="1"/>
    <xf numFmtId="0" fontId="8" fillId="2" borderId="1" xfId="7" applyFont="1" applyFill="1" applyBorder="1" applyAlignment="1">
      <alignment horizontal="left"/>
    </xf>
    <xf numFmtId="0" fontId="8" fillId="0" borderId="5" xfId="3" applyNumberFormat="1" applyFont="1" applyFill="1" applyBorder="1" applyAlignment="1" applyProtection="1">
      <alignment horizontal="center"/>
      <protection locked="0"/>
    </xf>
    <xf numFmtId="44" fontId="8" fillId="2" borderId="5" xfId="3" applyFont="1" applyFill="1" applyBorder="1" applyAlignment="1">
      <alignment horizontal="center"/>
    </xf>
    <xf numFmtId="44" fontId="8" fillId="2" borderId="3" xfId="3" applyFont="1" applyFill="1" applyBorder="1" applyAlignment="1">
      <alignment horizontal="center"/>
    </xf>
    <xf numFmtId="0" fontId="8" fillId="0" borderId="1" xfId="3" applyNumberFormat="1" applyFont="1" applyFill="1" applyBorder="1" applyAlignment="1" applyProtection="1">
      <alignment horizontal="center"/>
      <protection locked="0"/>
    </xf>
    <xf numFmtId="44" fontId="8" fillId="0" borderId="3" xfId="3" applyFont="1" applyFill="1" applyBorder="1" applyAlignment="1" applyProtection="1">
      <alignment horizontal="center"/>
      <protection locked="0"/>
    </xf>
    <xf numFmtId="169" fontId="8" fillId="0" borderId="3" xfId="3" applyNumberFormat="1" applyFont="1" applyFill="1" applyBorder="1" applyAlignment="1" applyProtection="1">
      <alignment horizontal="right"/>
      <protection locked="0"/>
    </xf>
    <xf numFmtId="0" fontId="7" fillId="2" borderId="1" xfId="7" applyFont="1" applyFill="1" applyBorder="1"/>
    <xf numFmtId="0" fontId="7" fillId="2" borderId="4" xfId="7" applyFont="1" applyFill="1" applyBorder="1"/>
    <xf numFmtId="0" fontId="7" fillId="2" borderId="4" xfId="7" applyFont="1" applyFill="1" applyBorder="1" applyAlignment="1">
      <alignment horizontal="center"/>
    </xf>
    <xf numFmtId="169" fontId="7" fillId="2" borderId="3" xfId="3" applyNumberFormat="1" applyFont="1" applyFill="1" applyBorder="1" applyAlignment="1">
      <alignment horizontal="right"/>
    </xf>
    <xf numFmtId="0" fontId="8" fillId="2" borderId="0" xfId="7" applyFont="1" applyFill="1" applyProtection="1">
      <protection hidden="1"/>
    </xf>
    <xf numFmtId="0" fontId="8" fillId="2" borderId="0" xfId="7" applyFont="1" applyFill="1" applyAlignment="1" applyProtection="1">
      <alignment horizontal="center"/>
      <protection hidden="1"/>
    </xf>
    <xf numFmtId="0" fontId="8" fillId="2" borderId="0" xfId="7" applyFont="1" applyFill="1" applyAlignment="1" applyProtection="1">
      <alignment horizontal="center"/>
      <protection locked="0" hidden="1"/>
    </xf>
    <xf numFmtId="0" fontId="8" fillId="2" borderId="0" xfId="0" applyFont="1" applyFill="1" applyAlignment="1" applyProtection="1">
      <alignment horizontal="center"/>
      <protection hidden="1"/>
    </xf>
    <xf numFmtId="0" fontId="8" fillId="0" borderId="0" xfId="0" applyFont="1"/>
    <xf numFmtId="0" fontId="8" fillId="0" borderId="0" xfId="7" applyFont="1" applyAlignment="1">
      <alignment horizontal="center"/>
    </xf>
    <xf numFmtId="0" fontId="8" fillId="2" borderId="1" xfId="7" applyFont="1" applyFill="1" applyBorder="1" applyAlignment="1" applyProtection="1">
      <alignment horizontal="left"/>
      <protection locked="0"/>
    </xf>
    <xf numFmtId="0" fontId="8" fillId="2" borderId="4" xfId="7" applyFont="1" applyFill="1" applyBorder="1" applyAlignment="1" applyProtection="1">
      <alignment horizontal="left"/>
      <protection locked="0"/>
    </xf>
    <xf numFmtId="0" fontId="7" fillId="0" borderId="3" xfId="0" applyFont="1" applyBorder="1"/>
    <xf numFmtId="0" fontId="7" fillId="0" borderId="0" xfId="7" applyFont="1" applyProtection="1">
      <protection hidden="1"/>
    </xf>
    <xf numFmtId="0" fontId="7" fillId="0" borderId="0" xfId="7" applyFont="1" applyAlignment="1">
      <alignment horizontal="center"/>
    </xf>
    <xf numFmtId="0" fontId="8" fillId="2" borderId="4" xfId="7" applyFont="1" applyFill="1" applyBorder="1" applyAlignment="1">
      <alignment horizontal="right"/>
    </xf>
    <xf numFmtId="0" fontId="14" fillId="0" borderId="0" xfId="8" applyFont="1" applyAlignment="1">
      <alignment vertical="center"/>
    </xf>
    <xf numFmtId="0" fontId="15" fillId="2" borderId="0" xfId="8" applyFont="1" applyFill="1" applyAlignment="1" applyProtection="1">
      <alignment vertical="center"/>
      <protection hidden="1"/>
    </xf>
    <xf numFmtId="0" fontId="15" fillId="2" borderId="0" xfId="8" applyFont="1" applyFill="1" applyAlignment="1" applyProtection="1">
      <alignment horizontal="center" vertical="center"/>
      <protection hidden="1"/>
    </xf>
    <xf numFmtId="0" fontId="15" fillId="2" borderId="0" xfId="8" applyFont="1" applyFill="1" applyAlignment="1">
      <alignment vertical="center"/>
    </xf>
    <xf numFmtId="0" fontId="15" fillId="0" borderId="0" xfId="8" applyFont="1" applyAlignment="1">
      <alignment vertical="center"/>
    </xf>
    <xf numFmtId="0" fontId="15" fillId="2" borderId="28" xfId="8" applyFont="1" applyFill="1" applyBorder="1" applyAlignment="1" applyProtection="1">
      <alignment vertical="center"/>
      <protection hidden="1"/>
    </xf>
    <xf numFmtId="0" fontId="15" fillId="2" borderId="24" xfId="8" applyFont="1" applyFill="1" applyBorder="1" applyAlignment="1" applyProtection="1">
      <alignment vertical="center"/>
      <protection hidden="1"/>
    </xf>
    <xf numFmtId="0" fontId="15" fillId="2" borderId="29" xfId="8" applyFont="1" applyFill="1" applyBorder="1" applyAlignment="1" applyProtection="1">
      <alignment vertical="center"/>
      <protection hidden="1"/>
    </xf>
    <xf numFmtId="166" fontId="15" fillId="2" borderId="11" xfId="8" applyNumberFormat="1" applyFont="1" applyFill="1" applyBorder="1" applyAlignment="1" applyProtection="1">
      <alignment horizontal="right" vertical="center"/>
      <protection hidden="1"/>
    </xf>
    <xf numFmtId="166" fontId="15" fillId="2" borderId="25" xfId="8" applyNumberFormat="1" applyFont="1" applyFill="1" applyBorder="1" applyAlignment="1" applyProtection="1">
      <alignment vertical="center"/>
      <protection hidden="1"/>
    </xf>
    <xf numFmtId="0" fontId="15" fillId="2" borderId="24" xfId="8" applyFont="1" applyFill="1" applyBorder="1" applyAlignment="1" applyProtection="1">
      <alignment horizontal="center" vertical="center"/>
      <protection hidden="1"/>
    </xf>
    <xf numFmtId="0" fontId="15" fillId="2" borderId="24" xfId="8" applyFont="1" applyFill="1" applyBorder="1" applyAlignment="1" applyProtection="1">
      <alignment horizontal="center" vertical="center"/>
      <protection locked="0" hidden="1"/>
    </xf>
    <xf numFmtId="0" fontId="15" fillId="2" borderId="24" xfId="8" applyFont="1" applyFill="1" applyBorder="1" applyAlignment="1">
      <alignment vertical="center"/>
    </xf>
    <xf numFmtId="0" fontId="15" fillId="2" borderId="29" xfId="8" applyFont="1" applyFill="1" applyBorder="1" applyAlignment="1">
      <alignment vertical="center"/>
    </xf>
    <xf numFmtId="4" fontId="15" fillId="2" borderId="11" xfId="8" applyNumberFormat="1" applyFont="1" applyFill="1" applyBorder="1" applyAlignment="1">
      <alignment vertical="center"/>
    </xf>
    <xf numFmtId="0" fontId="15" fillId="2" borderId="0" xfId="8" applyFont="1" applyFill="1" applyAlignment="1" applyProtection="1">
      <alignment horizontal="center" vertical="center"/>
      <protection locked="0" hidden="1"/>
    </xf>
    <xf numFmtId="4" fontId="15" fillId="2" borderId="0" xfId="8" applyNumberFormat="1" applyFont="1" applyFill="1" applyAlignment="1">
      <alignment vertical="center"/>
    </xf>
    <xf numFmtId="0" fontId="15" fillId="2" borderId="25" xfId="8" applyFont="1" applyFill="1" applyBorder="1" applyAlignment="1">
      <alignment vertical="center"/>
    </xf>
    <xf numFmtId="165" fontId="15" fillId="2" borderId="11" xfId="3" applyNumberFormat="1" applyFont="1" applyFill="1" applyBorder="1" applyAlignment="1" applyProtection="1">
      <alignment horizontal="right" vertical="center"/>
      <protection hidden="1"/>
    </xf>
    <xf numFmtId="0" fontId="15" fillId="2" borderId="17" xfId="8" applyFont="1" applyFill="1" applyBorder="1" applyAlignment="1" applyProtection="1">
      <alignment horizontal="center" vertical="center"/>
      <protection hidden="1"/>
    </xf>
    <xf numFmtId="0" fontId="15" fillId="2" borderId="11" xfId="8" applyFont="1" applyFill="1" applyBorder="1" applyAlignment="1" applyProtection="1">
      <alignment horizontal="center" vertical="center"/>
      <protection hidden="1"/>
    </xf>
    <xf numFmtId="166" fontId="15" fillId="2" borderId="25" xfId="8" applyNumberFormat="1" applyFont="1" applyFill="1" applyBorder="1" applyAlignment="1" applyProtection="1">
      <alignment horizontal="right" vertical="center"/>
      <protection hidden="1"/>
    </xf>
    <xf numFmtId="0" fontId="15" fillId="2" borderId="29" xfId="8" applyFont="1" applyFill="1" applyBorder="1" applyAlignment="1" applyProtection="1">
      <alignment horizontal="center" vertical="center"/>
      <protection hidden="1"/>
    </xf>
    <xf numFmtId="0" fontId="15" fillId="2" borderId="36" xfId="8" applyFont="1" applyFill="1" applyBorder="1" applyAlignment="1" applyProtection="1">
      <alignment vertical="center"/>
      <protection hidden="1"/>
    </xf>
    <xf numFmtId="0" fontId="15" fillId="2" borderId="37" xfId="8" applyFont="1" applyFill="1" applyBorder="1" applyAlignment="1" applyProtection="1">
      <alignment vertical="center"/>
      <protection hidden="1"/>
    </xf>
    <xf numFmtId="0" fontId="15" fillId="2" borderId="37" xfId="8" applyFont="1" applyFill="1" applyBorder="1" applyAlignment="1">
      <alignment horizontal="center" vertical="center"/>
    </xf>
    <xf numFmtId="4" fontId="15" fillId="2" borderId="37" xfId="8" applyNumberFormat="1" applyFont="1" applyFill="1" applyBorder="1" applyAlignment="1">
      <alignment horizontal="center" vertical="center"/>
    </xf>
    <xf numFmtId="166" fontId="15" fillId="2" borderId="37" xfId="8" applyNumberFormat="1" applyFont="1" applyFill="1" applyBorder="1" applyAlignment="1" applyProtection="1">
      <alignment horizontal="center" vertical="center"/>
      <protection hidden="1"/>
    </xf>
    <xf numFmtId="166" fontId="15" fillId="2" borderId="38" xfId="8" applyNumberFormat="1" applyFont="1" applyFill="1" applyBorder="1" applyAlignment="1">
      <alignment vertical="center"/>
    </xf>
    <xf numFmtId="0" fontId="14" fillId="0" borderId="0" xfId="7" applyFont="1" applyAlignment="1">
      <alignment vertical="center"/>
    </xf>
    <xf numFmtId="0" fontId="14" fillId="0" borderId="0" xfId="8" applyFont="1" applyAlignment="1">
      <alignment horizontal="center" vertical="center"/>
    </xf>
    <xf numFmtId="0" fontId="15" fillId="2" borderId="8" xfId="8" applyFont="1" applyFill="1" applyBorder="1" applyAlignment="1">
      <alignment horizontal="center" vertical="center"/>
    </xf>
    <xf numFmtId="0" fontId="15" fillId="2" borderId="9" xfId="8" applyFont="1" applyFill="1" applyBorder="1" applyAlignment="1">
      <alignment horizontal="center" vertical="center"/>
    </xf>
    <xf numFmtId="166" fontId="15" fillId="2" borderId="13" xfId="8" applyNumberFormat="1" applyFont="1" applyFill="1" applyBorder="1" applyAlignment="1" applyProtection="1">
      <alignment horizontal="center" vertical="center"/>
      <protection locked="0" hidden="1"/>
    </xf>
    <xf numFmtId="0" fontId="18" fillId="0" borderId="0" xfId="0" applyFont="1"/>
    <xf numFmtId="0" fontId="3" fillId="2" borderId="0" xfId="8" applyFont="1" applyFill="1" applyAlignment="1">
      <alignment vertical="center"/>
    </xf>
    <xf numFmtId="0" fontId="3" fillId="0" borderId="0" xfId="8" applyFont="1" applyAlignment="1">
      <alignment vertical="center"/>
    </xf>
    <xf numFmtId="0" fontId="3" fillId="2" borderId="0" xfId="8" applyFont="1" applyFill="1" applyAlignment="1" applyProtection="1">
      <alignment vertical="center"/>
      <protection hidden="1"/>
    </xf>
    <xf numFmtId="0" fontId="3" fillId="2" borderId="1" xfId="8" applyFont="1" applyFill="1" applyBorder="1" applyAlignment="1" applyProtection="1">
      <alignment vertical="center"/>
      <protection hidden="1"/>
    </xf>
    <xf numFmtId="0" fontId="3" fillId="2" borderId="3" xfId="8" applyFont="1" applyFill="1" applyBorder="1" applyAlignment="1" applyProtection="1">
      <alignment vertical="center"/>
      <protection hidden="1"/>
    </xf>
    <xf numFmtId="0" fontId="3" fillId="2" borderId="3" xfId="0" applyFont="1" applyFill="1" applyBorder="1" applyAlignment="1" applyProtection="1">
      <alignment horizontal="center" vertical="center"/>
      <protection hidden="1"/>
    </xf>
    <xf numFmtId="0" fontId="3" fillId="2" borderId="0" xfId="8" applyFont="1" applyFill="1" applyAlignment="1" applyProtection="1">
      <alignment horizontal="left" vertical="center"/>
      <protection hidden="1"/>
    </xf>
    <xf numFmtId="0" fontId="3" fillId="2" borderId="12" xfId="8" applyFont="1" applyFill="1" applyBorder="1" applyAlignment="1" applyProtection="1">
      <alignment vertical="center"/>
      <protection hidden="1"/>
    </xf>
    <xf numFmtId="0" fontId="3" fillId="2" borderId="0" xfId="8" applyFont="1" applyFill="1" applyAlignment="1" applyProtection="1">
      <alignment horizontal="center" vertical="center"/>
      <protection hidden="1"/>
    </xf>
    <xf numFmtId="0" fontId="3" fillId="2" borderId="8" xfId="7" applyFont="1" applyFill="1" applyBorder="1" applyAlignment="1">
      <alignment vertical="center"/>
    </xf>
    <xf numFmtId="0" fontId="3" fillId="2" borderId="14" xfId="8" applyFont="1" applyFill="1" applyBorder="1" applyAlignment="1" applyProtection="1">
      <alignment vertical="center"/>
      <protection hidden="1"/>
    </xf>
    <xf numFmtId="0" fontId="3" fillId="2" borderId="15" xfId="8" applyFont="1" applyFill="1" applyBorder="1" applyAlignment="1" applyProtection="1">
      <alignment vertical="center"/>
      <protection hidden="1"/>
    </xf>
    <xf numFmtId="0" fontId="3" fillId="2" borderId="16" xfId="8" applyFont="1" applyFill="1" applyBorder="1" applyAlignment="1" applyProtection="1">
      <alignment vertical="center"/>
      <protection hidden="1"/>
    </xf>
    <xf numFmtId="0" fontId="3" fillId="0" borderId="0" xfId="0" applyFont="1" applyAlignment="1">
      <alignment vertical="center"/>
    </xf>
    <xf numFmtId="0" fontId="3" fillId="2" borderId="17" xfId="8" applyFont="1" applyFill="1" applyBorder="1" applyAlignment="1" applyProtection="1">
      <alignment vertical="center"/>
      <protection hidden="1"/>
    </xf>
    <xf numFmtId="0" fontId="3" fillId="2" borderId="18" xfId="8" applyFont="1" applyFill="1" applyBorder="1" applyAlignment="1" applyProtection="1">
      <alignment vertical="center"/>
      <protection hidden="1"/>
    </xf>
    <xf numFmtId="0" fontId="3" fillId="2" borderId="19" xfId="8" applyFont="1" applyFill="1" applyBorder="1" applyAlignment="1" applyProtection="1">
      <alignment vertical="center"/>
      <protection hidden="1"/>
    </xf>
    <xf numFmtId="0" fontId="3" fillId="2" borderId="9" xfId="8" applyFont="1" applyFill="1" applyBorder="1" applyAlignment="1" applyProtection="1">
      <alignment horizontal="center" vertical="center"/>
      <protection hidden="1"/>
    </xf>
    <xf numFmtId="0" fontId="3" fillId="2" borderId="19" xfId="8" applyFont="1" applyFill="1" applyBorder="1" applyAlignment="1" applyProtection="1">
      <alignment horizontal="center" vertical="center"/>
      <protection hidden="1"/>
    </xf>
    <xf numFmtId="0" fontId="3" fillId="2" borderId="20" xfId="8" applyFont="1" applyFill="1" applyBorder="1" applyAlignment="1" applyProtection="1">
      <alignment vertical="center"/>
      <protection hidden="1"/>
    </xf>
    <xf numFmtId="0" fontId="3" fillId="2" borderId="2" xfId="8" applyFont="1" applyFill="1" applyBorder="1" applyAlignment="1" applyProtection="1">
      <alignment vertical="center"/>
      <protection hidden="1"/>
    </xf>
    <xf numFmtId="14" fontId="3" fillId="0" borderId="4" xfId="8" applyNumberFormat="1" applyFont="1" applyBorder="1" applyAlignment="1" applyProtection="1">
      <alignment horizontal="center" vertical="center"/>
      <protection locked="0" hidden="1"/>
    </xf>
    <xf numFmtId="0" fontId="3" fillId="2" borderId="3" xfId="8" applyFont="1" applyFill="1" applyBorder="1" applyAlignment="1" applyProtection="1">
      <alignment horizontal="center" vertical="center"/>
      <protection hidden="1"/>
    </xf>
    <xf numFmtId="20" fontId="3" fillId="0" borderId="3" xfId="8" applyNumberFormat="1" applyFont="1" applyBorder="1" applyAlignment="1" applyProtection="1">
      <alignment horizontal="center" vertical="center"/>
      <protection locked="0" hidden="1"/>
    </xf>
    <xf numFmtId="0" fontId="3" fillId="2" borderId="21" xfId="8" applyFont="1" applyFill="1" applyBorder="1" applyAlignment="1" applyProtection="1">
      <alignment horizontal="center" vertical="center"/>
      <protection hidden="1"/>
    </xf>
    <xf numFmtId="0" fontId="3" fillId="2" borderId="22" xfId="8" applyFont="1" applyFill="1" applyBorder="1" applyAlignment="1" applyProtection="1">
      <alignment vertical="center"/>
      <protection hidden="1"/>
    </xf>
    <xf numFmtId="0" fontId="3" fillId="2" borderId="23" xfId="8" applyFont="1" applyFill="1" applyBorder="1" applyAlignment="1" applyProtection="1">
      <alignment vertical="center"/>
      <protection hidden="1"/>
    </xf>
    <xf numFmtId="14" fontId="3" fillId="0" borderId="24" xfId="8" applyNumberFormat="1" applyFont="1" applyBorder="1" applyAlignment="1" applyProtection="1">
      <alignment horizontal="center" vertical="center"/>
      <protection locked="0" hidden="1"/>
    </xf>
    <xf numFmtId="0" fontId="3" fillId="2" borderId="11" xfId="8" applyFont="1" applyFill="1" applyBorder="1" applyAlignment="1" applyProtection="1">
      <alignment horizontal="center" vertical="center"/>
      <protection hidden="1"/>
    </xf>
    <xf numFmtId="20" fontId="3" fillId="0" borderId="11" xfId="8" applyNumberFormat="1" applyFont="1" applyBorder="1" applyAlignment="1" applyProtection="1">
      <alignment horizontal="center" vertical="center"/>
      <protection locked="0" hidden="1"/>
    </xf>
    <xf numFmtId="0" fontId="3" fillId="2" borderId="25" xfId="8" applyFont="1" applyFill="1" applyBorder="1" applyAlignment="1" applyProtection="1">
      <alignment horizontal="center" vertical="center"/>
      <protection hidden="1"/>
    </xf>
    <xf numFmtId="0" fontId="3" fillId="2" borderId="26" xfId="8" applyFont="1" applyFill="1" applyBorder="1" applyAlignment="1" applyProtection="1">
      <alignment vertical="center"/>
      <protection hidden="1"/>
    </xf>
    <xf numFmtId="14" fontId="3" fillId="0" borderId="27" xfId="8" applyNumberFormat="1" applyFont="1" applyBorder="1" applyAlignment="1" applyProtection="1">
      <alignment horizontal="center" vertical="center"/>
      <protection locked="0" hidden="1"/>
    </xf>
    <xf numFmtId="0" fontId="3" fillId="2" borderId="13" xfId="8" applyFont="1" applyFill="1" applyBorder="1" applyAlignment="1" applyProtection="1">
      <alignment horizontal="center" vertical="center"/>
      <protection hidden="1"/>
    </xf>
    <xf numFmtId="0" fontId="3" fillId="2" borderId="28" xfId="8" applyFont="1" applyFill="1" applyBorder="1" applyAlignment="1" applyProtection="1">
      <alignment vertical="center"/>
      <protection hidden="1"/>
    </xf>
    <xf numFmtId="0" fontId="3" fillId="2" borderId="29" xfId="8" applyFont="1" applyFill="1" applyBorder="1" applyAlignment="1" applyProtection="1">
      <alignment vertical="center"/>
      <protection hidden="1"/>
    </xf>
    <xf numFmtId="0" fontId="11" fillId="2" borderId="0" xfId="7" applyFont="1" applyFill="1" applyAlignment="1">
      <alignment vertical="center"/>
    </xf>
    <xf numFmtId="0" fontId="3" fillId="0" borderId="3" xfId="8" applyFont="1" applyBorder="1" applyAlignment="1" applyProtection="1">
      <alignment horizontal="center" vertical="center"/>
      <protection locked="0" hidden="1"/>
    </xf>
    <xf numFmtId="0" fontId="3" fillId="2" borderId="0" xfId="8" applyFont="1" applyFill="1" applyAlignment="1" applyProtection="1">
      <alignment horizontal="center" vertical="center"/>
      <protection locked="0" hidden="1"/>
    </xf>
    <xf numFmtId="0" fontId="3" fillId="2" borderId="4" xfId="8" applyFont="1" applyFill="1" applyBorder="1" applyAlignment="1" applyProtection="1">
      <alignment vertical="center"/>
      <protection hidden="1"/>
    </xf>
    <xf numFmtId="0" fontId="3" fillId="2" borderId="4" xfId="8" applyFont="1" applyFill="1" applyBorder="1" applyAlignment="1" applyProtection="1">
      <alignment horizontal="center" vertical="center"/>
      <protection hidden="1"/>
    </xf>
    <xf numFmtId="0" fontId="3" fillId="2" borderId="4" xfId="8" applyFont="1" applyFill="1" applyBorder="1" applyAlignment="1">
      <alignment vertical="center"/>
    </xf>
    <xf numFmtId="1" fontId="3" fillId="2" borderId="3" xfId="8" applyNumberFormat="1" applyFont="1" applyFill="1" applyBorder="1" applyAlignment="1" applyProtection="1">
      <alignment horizontal="center" vertical="center"/>
      <protection hidden="1"/>
    </xf>
    <xf numFmtId="0" fontId="3" fillId="2" borderId="0" xfId="7" applyFont="1" applyFill="1" applyAlignment="1">
      <alignment horizontal="center" vertical="center"/>
    </xf>
    <xf numFmtId="0" fontId="3" fillId="2" borderId="2" xfId="8" applyFont="1" applyFill="1" applyBorder="1" applyAlignment="1" applyProtection="1">
      <alignment horizontal="center" vertical="center"/>
      <protection hidden="1"/>
    </xf>
    <xf numFmtId="20" fontId="3" fillId="2" borderId="0" xfId="8" applyNumberFormat="1" applyFont="1" applyFill="1" applyAlignment="1" applyProtection="1">
      <alignment horizontal="center" vertical="center"/>
      <protection hidden="1"/>
    </xf>
    <xf numFmtId="0" fontId="3" fillId="2" borderId="0" xfId="7" applyFont="1" applyFill="1" applyAlignment="1">
      <alignment horizontal="right" vertical="center"/>
    </xf>
    <xf numFmtId="1" fontId="3" fillId="0" borderId="0" xfId="7" applyNumberFormat="1" applyFont="1" applyAlignment="1">
      <alignment horizontal="right" vertical="center"/>
    </xf>
    <xf numFmtId="2" fontId="3" fillId="2" borderId="0" xfId="8" applyNumberFormat="1" applyFont="1" applyFill="1" applyAlignment="1" applyProtection="1">
      <alignment vertical="center"/>
      <protection hidden="1"/>
    </xf>
    <xf numFmtId="20" fontId="3" fillId="2" borderId="0" xfId="8" applyNumberFormat="1" applyFont="1" applyFill="1" applyAlignment="1">
      <alignment horizontal="center" vertical="center"/>
    </xf>
    <xf numFmtId="2" fontId="3" fillId="2" borderId="0" xfId="8" applyNumberFormat="1" applyFont="1" applyFill="1" applyAlignment="1">
      <alignment horizontal="center" vertical="center"/>
    </xf>
    <xf numFmtId="2" fontId="3" fillId="2" borderId="0" xfId="8" applyNumberFormat="1" applyFont="1" applyFill="1" applyAlignment="1">
      <alignment vertical="center"/>
    </xf>
    <xf numFmtId="166" fontId="3" fillId="2" borderId="3" xfId="0" applyNumberFormat="1" applyFont="1" applyFill="1" applyBorder="1" applyAlignment="1" applyProtection="1">
      <alignment horizontal="center" vertical="center"/>
      <protection hidden="1"/>
    </xf>
    <xf numFmtId="166" fontId="3" fillId="2" borderId="0" xfId="8" applyNumberFormat="1" applyFont="1" applyFill="1" applyAlignment="1" applyProtection="1">
      <alignment horizontal="center" vertical="center"/>
      <protection hidden="1"/>
    </xf>
    <xf numFmtId="0" fontId="3" fillId="2" borderId="19" xfId="8" applyFont="1" applyFill="1" applyBorder="1" applyAlignment="1" applyProtection="1">
      <alignment horizontal="right" vertical="center"/>
      <protection hidden="1"/>
    </xf>
    <xf numFmtId="0" fontId="3" fillId="2" borderId="15" xfId="8" applyFont="1" applyFill="1" applyBorder="1" applyAlignment="1" applyProtection="1">
      <alignment horizontal="center" vertical="center"/>
      <protection hidden="1"/>
    </xf>
    <xf numFmtId="0" fontId="3" fillId="2" borderId="1" xfId="8" applyFont="1" applyFill="1" applyBorder="1" applyAlignment="1" applyProtection="1">
      <alignment horizontal="center" vertical="center"/>
      <protection hidden="1"/>
    </xf>
    <xf numFmtId="16" fontId="3" fillId="2" borderId="15" xfId="8" applyNumberFormat="1" applyFont="1" applyFill="1" applyBorder="1" applyAlignment="1" applyProtection="1">
      <alignment vertical="center"/>
      <protection hidden="1"/>
    </xf>
    <xf numFmtId="2" fontId="3" fillId="2" borderId="3" xfId="8" applyNumberFormat="1" applyFont="1" applyFill="1" applyBorder="1" applyAlignment="1" applyProtection="1">
      <alignment horizontal="center" vertical="center"/>
      <protection hidden="1"/>
    </xf>
    <xf numFmtId="166" fontId="3" fillId="2" borderId="4" xfId="8" applyNumberFormat="1" applyFont="1" applyFill="1" applyBorder="1" applyAlignment="1" applyProtection="1">
      <alignment horizontal="right" vertical="center"/>
      <protection hidden="1"/>
    </xf>
    <xf numFmtId="166" fontId="3" fillId="2" borderId="3" xfId="3" applyNumberFormat="1" applyFont="1" applyFill="1" applyBorder="1" applyAlignment="1" applyProtection="1">
      <alignment horizontal="center" vertical="center"/>
      <protection hidden="1"/>
    </xf>
    <xf numFmtId="166" fontId="3" fillId="2" borderId="10" xfId="3" applyNumberFormat="1" applyFont="1" applyFill="1" applyBorder="1" applyAlignment="1" applyProtection="1">
      <alignment horizontal="right" vertical="center"/>
      <protection hidden="1"/>
    </xf>
    <xf numFmtId="166" fontId="3" fillId="2" borderId="21" xfId="8" applyNumberFormat="1" applyFont="1" applyFill="1" applyBorder="1" applyAlignment="1" applyProtection="1">
      <alignment vertical="center"/>
      <protection hidden="1"/>
    </xf>
    <xf numFmtId="0" fontId="3" fillId="0" borderId="5" xfId="3" applyNumberFormat="1" applyFont="1" applyFill="1" applyBorder="1" applyAlignment="1" applyProtection="1">
      <alignment horizontal="center" vertical="center"/>
      <protection locked="0" hidden="1"/>
    </xf>
    <xf numFmtId="166" fontId="3" fillId="2" borderId="2" xfId="8" applyNumberFormat="1" applyFont="1" applyFill="1" applyBorder="1" applyAlignment="1" applyProtection="1">
      <alignment horizontal="right" vertical="center"/>
      <protection hidden="1"/>
    </xf>
    <xf numFmtId="167" fontId="3" fillId="2" borderId="2" xfId="8" applyNumberFormat="1" applyFont="1" applyFill="1" applyBorder="1" applyAlignment="1" applyProtection="1">
      <alignment horizontal="center" vertical="center"/>
      <protection hidden="1"/>
    </xf>
    <xf numFmtId="166" fontId="3" fillId="2" borderId="3" xfId="8" applyNumberFormat="1" applyFont="1" applyFill="1" applyBorder="1" applyAlignment="1" applyProtection="1">
      <alignment horizontal="center" vertical="center"/>
      <protection hidden="1"/>
    </xf>
    <xf numFmtId="4" fontId="3" fillId="2" borderId="4" xfId="8" applyNumberFormat="1" applyFont="1" applyFill="1" applyBorder="1" applyAlignment="1" applyProtection="1">
      <alignment horizontal="right" vertical="center"/>
      <protection hidden="1"/>
    </xf>
    <xf numFmtId="0" fontId="3" fillId="2" borderId="4" xfId="8" applyFont="1" applyFill="1" applyBorder="1" applyAlignment="1" applyProtection="1">
      <alignment horizontal="left" vertical="center"/>
      <protection hidden="1"/>
    </xf>
    <xf numFmtId="0" fontId="3" fillId="2" borderId="4" xfId="8" applyFont="1" applyFill="1" applyBorder="1" applyAlignment="1" applyProtection="1">
      <alignment horizontal="centerContinuous" vertical="center"/>
      <protection hidden="1"/>
    </xf>
    <xf numFmtId="166" fontId="3" fillId="2" borderId="3" xfId="8" applyNumberFormat="1" applyFont="1" applyFill="1" applyBorder="1" applyAlignment="1" applyProtection="1">
      <alignment horizontal="right" vertical="center"/>
      <protection hidden="1"/>
    </xf>
    <xf numFmtId="0" fontId="3" fillId="2" borderId="27" xfId="8" applyFont="1" applyFill="1" applyBorder="1" applyAlignment="1" applyProtection="1">
      <alignment vertical="center"/>
      <protection hidden="1"/>
    </xf>
    <xf numFmtId="0" fontId="3" fillId="2" borderId="30" xfId="8" applyFont="1" applyFill="1" applyBorder="1" applyAlignment="1" applyProtection="1">
      <alignment vertical="center"/>
      <protection hidden="1"/>
    </xf>
    <xf numFmtId="0" fontId="3" fillId="2" borderId="27" xfId="8" applyFont="1" applyFill="1" applyBorder="1" applyAlignment="1" applyProtection="1">
      <alignment horizontal="centerContinuous" vertical="center"/>
      <protection hidden="1"/>
    </xf>
    <xf numFmtId="166" fontId="3" fillId="2" borderId="9" xfId="8" applyNumberFormat="1" applyFont="1" applyFill="1" applyBorder="1" applyAlignment="1" applyProtection="1">
      <alignment horizontal="center" vertical="center"/>
      <protection hidden="1"/>
    </xf>
    <xf numFmtId="0" fontId="3" fillId="2" borderId="13" xfId="8" applyFont="1" applyFill="1" applyBorder="1" applyAlignment="1" applyProtection="1">
      <alignment vertical="center"/>
      <protection hidden="1"/>
    </xf>
    <xf numFmtId="0" fontId="3" fillId="0" borderId="3" xfId="8" applyFont="1" applyBorder="1" applyAlignment="1" applyProtection="1">
      <alignment vertical="center"/>
      <protection locked="0" hidden="1"/>
    </xf>
    <xf numFmtId="166" fontId="3" fillId="0" borderId="3" xfId="8" applyNumberFormat="1" applyFont="1" applyBorder="1" applyAlignment="1" applyProtection="1">
      <alignment horizontal="center" vertical="center"/>
      <protection locked="0" hidden="1"/>
    </xf>
    <xf numFmtId="4" fontId="3" fillId="0" borderId="3" xfId="8" applyNumberFormat="1" applyFont="1" applyBorder="1" applyAlignment="1" applyProtection="1">
      <alignment horizontal="right" vertical="center"/>
      <protection locked="0" hidden="1"/>
    </xf>
    <xf numFmtId="0" fontId="3" fillId="2" borderId="0" xfId="8" applyFont="1" applyFill="1" applyAlignment="1" applyProtection="1">
      <alignment horizontal="centerContinuous" vertical="center"/>
      <protection locked="0" hidden="1"/>
    </xf>
    <xf numFmtId="4" fontId="3" fillId="2" borderId="32" xfId="8" applyNumberFormat="1" applyFont="1" applyFill="1" applyBorder="1" applyAlignment="1" applyProtection="1">
      <alignment horizontal="right" vertical="center"/>
      <protection locked="0" hidden="1"/>
    </xf>
    <xf numFmtId="4" fontId="3" fillId="2" borderId="3" xfId="8" applyNumberFormat="1" applyFont="1" applyFill="1" applyBorder="1" applyAlignment="1" applyProtection="1">
      <alignment horizontal="right" vertical="center"/>
      <protection hidden="1"/>
    </xf>
    <xf numFmtId="171" fontId="3" fillId="0" borderId="3" xfId="8" applyNumberFormat="1" applyFont="1" applyBorder="1" applyAlignment="1" applyProtection="1">
      <alignment horizontal="right" vertical="center"/>
      <protection locked="0" hidden="1"/>
    </xf>
    <xf numFmtId="0" fontId="3" fillId="2" borderId="4" xfId="8" applyFont="1" applyFill="1" applyBorder="1" applyAlignment="1" applyProtection="1">
      <alignment horizontal="centerContinuous" vertical="center"/>
      <protection locked="0" hidden="1"/>
    </xf>
    <xf numFmtId="0" fontId="3" fillId="2" borderId="4" xfId="8" applyFont="1" applyFill="1" applyBorder="1" applyAlignment="1" applyProtection="1">
      <alignment horizontal="left" vertical="center"/>
      <protection locked="0" hidden="1"/>
    </xf>
    <xf numFmtId="4" fontId="3" fillId="2" borderId="4" xfId="8" applyNumberFormat="1" applyFont="1" applyFill="1" applyBorder="1" applyAlignment="1" applyProtection="1">
      <alignment horizontal="right" vertical="center"/>
      <protection locked="0" hidden="1"/>
    </xf>
    <xf numFmtId="0" fontId="3" fillId="2" borderId="20" xfId="8" applyFont="1" applyFill="1" applyBorder="1" applyAlignment="1">
      <alignment vertical="center"/>
    </xf>
    <xf numFmtId="0" fontId="3" fillId="2" borderId="1" xfId="8" applyFont="1" applyFill="1" applyBorder="1" applyAlignment="1" applyProtection="1">
      <alignment horizontal="left" vertical="center"/>
      <protection hidden="1"/>
    </xf>
    <xf numFmtId="0" fontId="3" fillId="2" borderId="21" xfId="8" applyFont="1" applyFill="1" applyBorder="1" applyAlignment="1">
      <alignment vertical="center"/>
    </xf>
    <xf numFmtId="44" fontId="3" fillId="2" borderId="5" xfId="3" applyFont="1" applyFill="1" applyBorder="1" applyAlignment="1">
      <alignment horizontal="center" vertical="center"/>
    </xf>
    <xf numFmtId="165" fontId="3" fillId="2" borderId="3" xfId="3" applyNumberFormat="1" applyFont="1" applyFill="1" applyBorder="1" applyAlignment="1" applyProtection="1">
      <alignment horizontal="right" vertical="center"/>
      <protection hidden="1"/>
    </xf>
    <xf numFmtId="0" fontId="3" fillId="0" borderId="1" xfId="3" applyNumberFormat="1" applyFont="1" applyFill="1" applyBorder="1" applyAlignment="1" applyProtection="1">
      <alignment horizontal="center" vertical="center"/>
      <protection locked="0" hidden="1"/>
    </xf>
    <xf numFmtId="0" fontId="3" fillId="2" borderId="24" xfId="7" applyFont="1" applyFill="1" applyBorder="1" applyAlignment="1">
      <alignment horizontal="right" vertical="center"/>
    </xf>
    <xf numFmtId="0" fontId="3" fillId="2" borderId="24" xfId="7" applyFont="1" applyFill="1" applyBorder="1" applyAlignment="1">
      <alignment horizontal="center" vertical="center"/>
    </xf>
    <xf numFmtId="44" fontId="3" fillId="2" borderId="11" xfId="3" applyFont="1" applyFill="1" applyBorder="1" applyAlignment="1">
      <alignment horizontal="center" vertical="center"/>
    </xf>
    <xf numFmtId="0" fontId="3" fillId="2" borderId="31" xfId="8" applyFont="1" applyFill="1" applyBorder="1" applyAlignment="1" applyProtection="1">
      <alignment vertical="center"/>
      <protection hidden="1"/>
    </xf>
    <xf numFmtId="165" fontId="3" fillId="0" borderId="3" xfId="3" applyNumberFormat="1" applyFont="1" applyFill="1" applyBorder="1" applyAlignment="1" applyProtection="1">
      <alignment horizontal="right" vertical="center"/>
      <protection locked="0" hidden="1"/>
    </xf>
    <xf numFmtId="0" fontId="3" fillId="0" borderId="1" xfId="8" applyFont="1" applyBorder="1" applyAlignment="1" applyProtection="1">
      <alignment vertical="center"/>
      <protection locked="0" hidden="1"/>
    </xf>
    <xf numFmtId="0" fontId="3" fillId="0" borderId="4" xfId="8" applyFont="1" applyBorder="1" applyAlignment="1" applyProtection="1">
      <alignment vertical="center"/>
      <protection locked="0" hidden="1"/>
    </xf>
    <xf numFmtId="166" fontId="3" fillId="2" borderId="0" xfId="8" applyNumberFormat="1" applyFont="1" applyFill="1" applyAlignment="1" applyProtection="1">
      <alignment horizontal="right" vertical="center"/>
      <protection hidden="1"/>
    </xf>
    <xf numFmtId="0" fontId="3" fillId="2" borderId="31" xfId="8" applyFont="1" applyFill="1" applyBorder="1" applyAlignment="1" applyProtection="1">
      <alignment vertical="center"/>
      <protection locked="0" hidden="1"/>
    </xf>
    <xf numFmtId="0" fontId="3" fillId="2" borderId="0" xfId="8" applyFont="1" applyFill="1" applyAlignment="1">
      <alignment horizontal="right" vertical="center"/>
    </xf>
    <xf numFmtId="4" fontId="3" fillId="2" borderId="3" xfId="8" applyNumberFormat="1" applyFont="1" applyFill="1" applyBorder="1" applyAlignment="1">
      <alignment horizontal="center" vertical="center"/>
    </xf>
    <xf numFmtId="166" fontId="3" fillId="2" borderId="21" xfId="8" applyNumberFormat="1" applyFont="1" applyFill="1" applyBorder="1" applyAlignment="1" applyProtection="1">
      <alignment horizontal="right" vertical="center"/>
      <protection hidden="1"/>
    </xf>
    <xf numFmtId="165" fontId="3" fillId="2" borderId="0" xfId="8" applyNumberFormat="1" applyFont="1" applyFill="1" applyAlignment="1" applyProtection="1">
      <alignment horizontal="right" vertical="center"/>
      <protection hidden="1"/>
    </xf>
    <xf numFmtId="166" fontId="3" fillId="2" borderId="0" xfId="8" applyNumberFormat="1" applyFont="1" applyFill="1" applyAlignment="1">
      <alignment vertical="center"/>
    </xf>
    <xf numFmtId="4" fontId="3" fillId="2" borderId="2" xfId="8" applyNumberFormat="1" applyFont="1" applyFill="1" applyBorder="1" applyAlignment="1">
      <alignment horizontal="center" vertical="center"/>
    </xf>
    <xf numFmtId="165" fontId="3" fillId="2" borderId="34" xfId="8" applyNumberFormat="1" applyFont="1" applyFill="1" applyBorder="1" applyAlignment="1" applyProtection="1">
      <alignment horizontal="right" vertical="center"/>
      <protection hidden="1"/>
    </xf>
    <xf numFmtId="0" fontId="3" fillId="2" borderId="0" xfId="8" applyFont="1" applyFill="1" applyAlignment="1" applyProtection="1">
      <alignment vertical="center"/>
      <protection locked="0" hidden="1"/>
    </xf>
    <xf numFmtId="0" fontId="3" fillId="2" borderId="0" xfId="8" applyFont="1" applyFill="1" applyAlignment="1" applyProtection="1">
      <alignment horizontal="center" vertical="center"/>
      <protection locked="0"/>
    </xf>
    <xf numFmtId="4" fontId="3" fillId="2" borderId="0" xfId="8" applyNumberFormat="1" applyFont="1" applyFill="1" applyAlignment="1">
      <alignment horizontal="center" vertical="center"/>
    </xf>
    <xf numFmtId="0" fontId="3" fillId="2" borderId="0" xfId="8" applyFont="1" applyFill="1" applyAlignment="1" applyProtection="1">
      <alignment vertical="center"/>
      <protection locked="0"/>
    </xf>
    <xf numFmtId="0" fontId="3" fillId="2" borderId="0" xfId="7" applyFont="1" applyFill="1" applyAlignment="1" applyProtection="1">
      <alignment horizontal="center" vertical="center"/>
      <protection hidden="1"/>
    </xf>
    <xf numFmtId="0" fontId="3" fillId="2" borderId="0" xfId="7" applyFont="1" applyFill="1" applyAlignment="1" applyProtection="1">
      <alignment vertical="center"/>
      <protection hidden="1"/>
    </xf>
    <xf numFmtId="0" fontId="3" fillId="2" borderId="0" xfId="7" applyFont="1" applyFill="1" applyAlignment="1">
      <alignment vertical="center"/>
    </xf>
    <xf numFmtId="0" fontId="3" fillId="0" borderId="0" xfId="7" applyFont="1" applyAlignment="1">
      <alignment vertical="center"/>
    </xf>
    <xf numFmtId="0" fontId="3" fillId="0" borderId="0" xfId="7" applyFont="1" applyAlignment="1">
      <alignment horizontal="center" vertical="center"/>
    </xf>
    <xf numFmtId="0" fontId="3" fillId="2" borderId="27" xfId="8" applyFont="1" applyFill="1" applyBorder="1" applyAlignment="1" applyProtection="1">
      <alignment horizontal="center" vertical="center"/>
      <protection hidden="1"/>
    </xf>
    <xf numFmtId="0" fontId="3" fillId="2" borderId="30" xfId="8" applyFont="1" applyFill="1" applyBorder="1" applyAlignment="1" applyProtection="1">
      <alignment horizontal="center" vertical="center"/>
      <protection hidden="1"/>
    </xf>
    <xf numFmtId="0" fontId="7" fillId="2" borderId="0" xfId="7" applyFont="1" applyFill="1" applyAlignment="1">
      <alignment horizontal="center"/>
    </xf>
    <xf numFmtId="0" fontId="8" fillId="2" borderId="4" xfId="7" applyFont="1" applyFill="1" applyBorder="1" applyAlignment="1">
      <alignment horizontal="center"/>
    </xf>
    <xf numFmtId="0" fontId="8" fillId="2" borderId="1" xfId="7" applyFont="1" applyFill="1" applyBorder="1" applyAlignment="1">
      <alignment horizontal="center"/>
    </xf>
    <xf numFmtId="0" fontId="0" fillId="0" borderId="3" xfId="0" applyBorder="1"/>
    <xf numFmtId="0" fontId="17" fillId="0" borderId="0" xfId="18"/>
    <xf numFmtId="0" fontId="0" fillId="0" borderId="41" xfId="0" applyBorder="1"/>
    <xf numFmtId="0" fontId="19" fillId="0" borderId="0" xfId="7" applyFont="1"/>
    <xf numFmtId="0" fontId="7" fillId="0" borderId="0" xfId="7" applyFont="1"/>
    <xf numFmtId="0" fontId="8" fillId="2" borderId="2" xfId="7" applyFont="1" applyFill="1" applyBorder="1" applyAlignment="1">
      <alignment horizontal="center"/>
    </xf>
    <xf numFmtId="0" fontId="8" fillId="0" borderId="0" xfId="7" applyFont="1" applyAlignment="1">
      <alignment vertical="top"/>
    </xf>
    <xf numFmtId="44" fontId="8" fillId="2" borderId="0" xfId="3" applyFont="1" applyFill="1" applyBorder="1" applyAlignment="1">
      <alignment horizontal="center"/>
    </xf>
    <xf numFmtId="20" fontId="3" fillId="2" borderId="0" xfId="8" applyNumberFormat="1" applyFont="1" applyFill="1" applyAlignment="1">
      <alignment vertical="center"/>
    </xf>
    <xf numFmtId="0" fontId="15" fillId="4" borderId="0" xfId="8" applyFont="1" applyFill="1" applyAlignment="1">
      <alignment vertical="center"/>
    </xf>
    <xf numFmtId="0" fontId="3" fillId="2" borderId="16" xfId="8" applyFont="1" applyFill="1" applyBorder="1" applyAlignment="1">
      <alignment horizontal="center" vertical="center"/>
    </xf>
    <xf numFmtId="0" fontId="22" fillId="2" borderId="9" xfId="8" applyFont="1" applyFill="1" applyBorder="1" applyAlignment="1" applyProtection="1">
      <alignment horizontal="center" vertical="center"/>
      <protection hidden="1"/>
    </xf>
    <xf numFmtId="14" fontId="3" fillId="0" borderId="3" xfId="8" applyNumberFormat="1" applyFont="1" applyBorder="1" applyAlignment="1" applyProtection="1">
      <alignment vertical="center"/>
      <protection locked="0" hidden="1"/>
    </xf>
    <xf numFmtId="173" fontId="3" fillId="0" borderId="3" xfId="8" applyNumberFormat="1" applyFont="1" applyBorder="1" applyAlignment="1" applyProtection="1">
      <alignment horizontal="right" vertical="center"/>
      <protection locked="0" hidden="1"/>
    </xf>
    <xf numFmtId="0" fontId="3" fillId="0" borderId="0" xfId="7" applyFont="1" applyAlignment="1">
      <alignment horizontal="right" vertical="center"/>
    </xf>
    <xf numFmtId="0" fontId="3" fillId="4" borderId="15" xfId="8" applyFont="1" applyFill="1" applyBorder="1" applyAlignment="1" applyProtection="1">
      <alignment vertical="center"/>
      <protection locked="0" hidden="1"/>
    </xf>
    <xf numFmtId="0" fontId="3" fillId="4" borderId="4" xfId="8" applyFont="1" applyFill="1" applyBorder="1" applyAlignment="1" applyProtection="1">
      <alignment vertical="center"/>
      <protection locked="0" hidden="1"/>
    </xf>
    <xf numFmtId="0" fontId="3" fillId="4" borderId="16" xfId="8" applyFont="1" applyFill="1" applyBorder="1" applyAlignment="1" applyProtection="1">
      <alignment horizontal="center" vertical="center"/>
      <protection locked="0" hidden="1"/>
    </xf>
    <xf numFmtId="170" fontId="3" fillId="4" borderId="3" xfId="8" applyNumberFormat="1" applyFont="1" applyFill="1" applyBorder="1" applyAlignment="1" applyProtection="1">
      <alignment horizontal="right" vertical="center"/>
      <protection locked="0" hidden="1"/>
    </xf>
    <xf numFmtId="173" fontId="3" fillId="4" borderId="3" xfId="8" applyNumberFormat="1" applyFont="1" applyFill="1" applyBorder="1" applyAlignment="1" applyProtection="1">
      <alignment horizontal="right" vertical="center"/>
      <protection locked="0" hidden="1"/>
    </xf>
    <xf numFmtId="44" fontId="8" fillId="2" borderId="2" xfId="3" applyFont="1" applyFill="1" applyBorder="1" applyAlignment="1">
      <alignment horizontal="center"/>
    </xf>
    <xf numFmtId="0" fontId="23" fillId="0" borderId="0" xfId="7" applyFont="1"/>
    <xf numFmtId="0" fontId="7" fillId="0" borderId="0" xfId="7" applyFont="1" applyAlignment="1">
      <alignment horizontal="left" vertical="top"/>
    </xf>
    <xf numFmtId="0" fontId="8" fillId="4" borderId="0" xfId="0" applyFont="1" applyFill="1"/>
    <xf numFmtId="0" fontId="4" fillId="0" borderId="3" xfId="6" applyBorder="1" applyAlignment="1">
      <alignment horizontal="left"/>
    </xf>
    <xf numFmtId="0" fontId="3" fillId="0" borderId="1" xfId="8" applyFont="1" applyBorder="1" applyAlignment="1" applyProtection="1">
      <alignment horizontal="center" vertical="center"/>
      <protection locked="0" hidden="1"/>
    </xf>
    <xf numFmtId="0" fontId="3" fillId="0" borderId="4" xfId="8" applyFont="1" applyBorder="1" applyAlignment="1" applyProtection="1">
      <alignment horizontal="center" vertical="center"/>
      <protection locked="0" hidden="1"/>
    </xf>
    <xf numFmtId="0" fontId="24" fillId="0" borderId="0" xfId="7" applyFont="1"/>
    <xf numFmtId="0" fontId="25" fillId="0" borderId="0" xfId="7" applyFont="1"/>
    <xf numFmtId="0" fontId="8" fillId="0" borderId="0" xfId="7" applyFont="1" applyAlignment="1">
      <alignment vertical="center"/>
    </xf>
    <xf numFmtId="166" fontId="15" fillId="2" borderId="0" xfId="8" applyNumberFormat="1" applyFont="1" applyFill="1" applyAlignment="1" applyProtection="1">
      <alignment horizontal="right" vertical="center"/>
      <protection hidden="1"/>
    </xf>
    <xf numFmtId="165" fontId="3" fillId="2" borderId="33" xfId="8" applyNumberFormat="1" applyFont="1" applyFill="1" applyBorder="1" applyAlignment="1" applyProtection="1">
      <alignment horizontal="center" vertical="center"/>
      <protection locked="0" hidden="1"/>
    </xf>
    <xf numFmtId="1" fontId="15" fillId="2" borderId="24" xfId="8" applyNumberFormat="1" applyFont="1" applyFill="1" applyBorder="1" applyAlignment="1" applyProtection="1">
      <alignment horizontal="center" vertical="center"/>
      <protection hidden="1"/>
    </xf>
    <xf numFmtId="0" fontId="3" fillId="2" borderId="30" xfId="8" applyFont="1" applyFill="1" applyBorder="1" applyAlignment="1">
      <alignment horizontal="center" vertical="center" wrapText="1"/>
    </xf>
    <xf numFmtId="0" fontId="3" fillId="2" borderId="8" xfId="8" applyFont="1" applyFill="1" applyBorder="1" applyAlignment="1">
      <alignment horizontal="center" vertical="center" wrapText="1"/>
    </xf>
    <xf numFmtId="3" fontId="3" fillId="2" borderId="2" xfId="8" applyNumberFormat="1" applyFont="1" applyFill="1" applyBorder="1" applyAlignment="1">
      <alignment horizontal="center" vertical="center"/>
    </xf>
    <xf numFmtId="165" fontId="15" fillId="2" borderId="35" xfId="8" applyNumberFormat="1" applyFont="1" applyFill="1" applyBorder="1" applyAlignment="1">
      <alignment horizontal="right" vertical="center"/>
    </xf>
    <xf numFmtId="44" fontId="15" fillId="2" borderId="3" xfId="3" applyFont="1" applyFill="1" applyBorder="1" applyAlignment="1">
      <alignment horizontal="center"/>
    </xf>
    <xf numFmtId="9" fontId="3" fillId="0" borderId="4" xfId="9" applyFont="1" applyFill="1" applyBorder="1" applyAlignment="1" applyProtection="1">
      <alignment horizontal="center" vertical="center"/>
      <protection locked="0" hidden="1"/>
    </xf>
    <xf numFmtId="0" fontId="3" fillId="2" borderId="4" xfId="8" applyFont="1" applyFill="1" applyBorder="1" applyAlignment="1" applyProtection="1">
      <alignment horizontal="center" vertical="center"/>
      <protection locked="0" hidden="1"/>
    </xf>
    <xf numFmtId="4" fontId="3" fillId="0" borderId="3" xfId="8" applyNumberFormat="1" applyFont="1" applyBorder="1" applyAlignment="1" applyProtection="1">
      <alignment horizontal="center" vertical="center"/>
      <protection locked="0" hidden="1"/>
    </xf>
    <xf numFmtId="166" fontId="3" fillId="0" borderId="16" xfId="8" applyNumberFormat="1" applyFont="1" applyBorder="1" applyAlignment="1" applyProtection="1">
      <alignment horizontal="center" vertical="center"/>
      <protection locked="0" hidden="1"/>
    </xf>
    <xf numFmtId="172" fontId="3" fillId="0" borderId="3" xfId="8" applyNumberFormat="1" applyFont="1" applyBorder="1" applyAlignment="1" applyProtection="1">
      <alignment horizontal="right" vertical="center"/>
      <protection locked="0" hidden="1"/>
    </xf>
    <xf numFmtId="166" fontId="3" fillId="0" borderId="3" xfId="8" applyNumberFormat="1" applyFont="1" applyBorder="1" applyAlignment="1" applyProtection="1">
      <alignment horizontal="right" vertical="center"/>
      <protection locked="0" hidden="1"/>
    </xf>
    <xf numFmtId="44" fontId="15" fillId="2" borderId="3" xfId="3" applyFont="1" applyFill="1" applyBorder="1" applyAlignment="1" applyProtection="1">
      <alignment horizontal="center"/>
    </xf>
    <xf numFmtId="0" fontId="8" fillId="2" borderId="5" xfId="7" applyFont="1" applyFill="1" applyBorder="1" applyAlignment="1">
      <alignment horizontal="left"/>
    </xf>
    <xf numFmtId="0" fontId="4" fillId="4" borderId="0" xfId="6" applyFill="1"/>
    <xf numFmtId="0" fontId="9" fillId="4" borderId="0" xfId="6" applyFont="1" applyFill="1"/>
    <xf numFmtId="0" fontId="4" fillId="4" borderId="0" xfId="6" applyFill="1" applyAlignment="1">
      <alignment horizontal="center"/>
    </xf>
    <xf numFmtId="166" fontId="4" fillId="4" borderId="0" xfId="6" applyNumberFormat="1" applyFill="1"/>
    <xf numFmtId="0" fontId="4" fillId="4" borderId="0" xfId="6" applyFill="1" applyAlignment="1">
      <alignment horizontal="center" vertical="center" wrapText="1"/>
    </xf>
    <xf numFmtId="166" fontId="10" fillId="4" borderId="0" xfId="6" applyNumberFormat="1" applyFont="1" applyFill="1"/>
    <xf numFmtId="166" fontId="4" fillId="0" borderId="0" xfId="6" applyNumberFormat="1" applyProtection="1">
      <protection locked="0"/>
    </xf>
    <xf numFmtId="0" fontId="8" fillId="0" borderId="3" xfId="0" applyFont="1" applyBorder="1"/>
    <xf numFmtId="0" fontId="3" fillId="4" borderId="0" xfId="8" applyFont="1" applyFill="1" applyAlignment="1" applyProtection="1">
      <alignment horizontal="center" vertical="center"/>
      <protection locked="0" hidden="1"/>
    </xf>
    <xf numFmtId="0" fontId="3" fillId="4" borderId="0" xfId="8" applyFont="1" applyFill="1" applyAlignment="1" applyProtection="1">
      <alignment vertical="center"/>
      <protection hidden="1"/>
    </xf>
    <xf numFmtId="166" fontId="3" fillId="4" borderId="0" xfId="8" applyNumberFormat="1" applyFont="1" applyFill="1" applyAlignment="1" applyProtection="1">
      <alignment horizontal="center" vertical="center"/>
      <protection locked="0" hidden="1"/>
    </xf>
    <xf numFmtId="4" fontId="3" fillId="4" borderId="0" xfId="8" applyNumberFormat="1" applyFont="1" applyFill="1" applyAlignment="1" applyProtection="1">
      <alignment horizontal="right" vertical="center"/>
      <protection locked="0" hidden="1"/>
    </xf>
    <xf numFmtId="4" fontId="3" fillId="4" borderId="0" xfId="8" applyNumberFormat="1" applyFont="1" applyFill="1" applyAlignment="1" applyProtection="1">
      <alignment horizontal="right" vertical="center"/>
      <protection hidden="1"/>
    </xf>
    <xf numFmtId="166" fontId="3" fillId="4" borderId="0" xfId="8" applyNumberFormat="1" applyFont="1" applyFill="1" applyAlignment="1" applyProtection="1">
      <alignment vertical="center"/>
      <protection hidden="1"/>
    </xf>
    <xf numFmtId="171" fontId="3" fillId="4" borderId="0" xfId="8" applyNumberFormat="1" applyFont="1" applyFill="1" applyAlignment="1" applyProtection="1">
      <alignment horizontal="right" vertical="center"/>
      <protection locked="0" hidden="1"/>
    </xf>
    <xf numFmtId="0" fontId="3" fillId="4" borderId="0" xfId="8" applyFont="1" applyFill="1" applyAlignment="1" applyProtection="1">
      <alignment horizontal="left" vertical="center"/>
      <protection locked="0" hidden="1"/>
    </xf>
    <xf numFmtId="0" fontId="15" fillId="4" borderId="0" xfId="8" applyFont="1" applyFill="1" applyAlignment="1" applyProtection="1">
      <alignment vertical="center"/>
      <protection hidden="1"/>
    </xf>
    <xf numFmtId="0" fontId="15" fillId="4" borderId="0" xfId="8" applyFont="1" applyFill="1" applyAlignment="1" applyProtection="1">
      <alignment horizontal="center" vertical="center"/>
      <protection hidden="1"/>
    </xf>
    <xf numFmtId="0" fontId="15" fillId="4" borderId="0" xfId="8" applyFont="1" applyFill="1" applyAlignment="1" applyProtection="1">
      <alignment horizontal="center" vertical="center"/>
      <protection locked="0" hidden="1"/>
    </xf>
    <xf numFmtId="4" fontId="15" fillId="4" borderId="0" xfId="8" applyNumberFormat="1" applyFont="1" applyFill="1" applyAlignment="1">
      <alignment vertical="center"/>
    </xf>
    <xf numFmtId="166" fontId="15" fillId="4" borderId="0" xfId="8" applyNumberFormat="1" applyFont="1" applyFill="1" applyAlignment="1" applyProtection="1">
      <alignment vertical="center"/>
      <protection hidden="1"/>
    </xf>
    <xf numFmtId="0" fontId="3" fillId="4" borderId="0" xfId="8" applyFont="1" applyFill="1" applyAlignment="1">
      <alignment vertical="center"/>
    </xf>
    <xf numFmtId="14" fontId="3" fillId="4" borderId="0" xfId="8" applyNumberFormat="1" applyFont="1" applyFill="1" applyAlignment="1" applyProtection="1">
      <alignment vertical="center"/>
      <protection locked="0" hidden="1"/>
    </xf>
    <xf numFmtId="165" fontId="3" fillId="4" borderId="0" xfId="3" applyNumberFormat="1" applyFont="1" applyFill="1" applyBorder="1" applyAlignment="1" applyProtection="1">
      <alignment horizontal="right" vertical="center"/>
      <protection locked="0" hidden="1"/>
    </xf>
    <xf numFmtId="0" fontId="26" fillId="2" borderId="0" xfId="8" applyFont="1" applyFill="1" applyAlignment="1" applyProtection="1">
      <alignment vertical="center"/>
      <protection hidden="1"/>
    </xf>
    <xf numFmtId="0" fontId="3" fillId="4" borderId="0" xfId="8" applyFont="1" applyFill="1" applyAlignment="1" applyProtection="1">
      <alignment horizontal="center" vertical="center"/>
      <protection hidden="1"/>
    </xf>
    <xf numFmtId="4" fontId="7" fillId="4" borderId="0" xfId="8" applyNumberFormat="1" applyFont="1" applyFill="1" applyAlignment="1" applyProtection="1">
      <alignment horizontal="right" vertical="center"/>
      <protection hidden="1"/>
    </xf>
    <xf numFmtId="173" fontId="3" fillId="4" borderId="3" xfId="8" applyNumberFormat="1" applyFont="1" applyFill="1" applyBorder="1" applyAlignment="1" applyProtection="1">
      <alignment horizontal="center" vertical="center"/>
      <protection locked="0" hidden="1"/>
    </xf>
    <xf numFmtId="0" fontId="7" fillId="2" borderId="45" xfId="3" applyNumberFormat="1" applyFont="1" applyFill="1" applyBorder="1" applyAlignment="1">
      <alignment horizontal="left" vertical="center"/>
    </xf>
    <xf numFmtId="4" fontId="7" fillId="2" borderId="46" xfId="3" applyNumberFormat="1" applyFont="1" applyFill="1" applyBorder="1" applyAlignment="1">
      <alignment horizontal="right" vertical="center"/>
    </xf>
    <xf numFmtId="0" fontId="27" fillId="0" borderId="0" xfId="7" applyFont="1"/>
    <xf numFmtId="14" fontId="3" fillId="4" borderId="4" xfId="8" applyNumberFormat="1" applyFont="1" applyFill="1" applyBorder="1" applyAlignment="1" applyProtection="1">
      <alignment horizontal="center" vertical="center"/>
      <protection locked="0" hidden="1"/>
    </xf>
    <xf numFmtId="20" fontId="3" fillId="4" borderId="3" xfId="8" applyNumberFormat="1" applyFont="1" applyFill="1" applyBorder="1" applyAlignment="1" applyProtection="1">
      <alignment horizontal="center" vertical="center"/>
      <protection locked="0" hidden="1"/>
    </xf>
    <xf numFmtId="14" fontId="3" fillId="4" borderId="24" xfId="8" applyNumberFormat="1" applyFont="1" applyFill="1" applyBorder="1" applyAlignment="1" applyProtection="1">
      <alignment horizontal="center" vertical="center"/>
      <protection locked="0" hidden="1"/>
    </xf>
    <xf numFmtId="20" fontId="3" fillId="4" borderId="11" xfId="8" applyNumberFormat="1" applyFont="1" applyFill="1" applyBorder="1" applyAlignment="1" applyProtection="1">
      <alignment horizontal="center" vertical="center"/>
      <protection locked="0" hidden="1"/>
    </xf>
    <xf numFmtId="0" fontId="3" fillId="2" borderId="15" xfId="8" applyFont="1" applyFill="1" applyBorder="1" applyAlignment="1" applyProtection="1">
      <alignment horizontal="left" vertical="center"/>
      <protection hidden="1"/>
    </xf>
    <xf numFmtId="0" fontId="3" fillId="2" borderId="34" xfId="8" applyFont="1" applyFill="1" applyBorder="1" applyAlignment="1" applyProtection="1">
      <alignment horizontal="left" vertical="center"/>
      <protection hidden="1"/>
    </xf>
    <xf numFmtId="0" fontId="27" fillId="2" borderId="18" xfId="8" applyFont="1" applyFill="1" applyBorder="1" applyAlignment="1" applyProtection="1">
      <alignment vertical="center"/>
      <protection hidden="1"/>
    </xf>
    <xf numFmtId="0" fontId="8" fillId="4" borderId="3" xfId="7" applyFont="1" applyFill="1" applyBorder="1" applyProtection="1">
      <protection hidden="1"/>
    </xf>
    <xf numFmtId="0" fontId="8" fillId="2" borderId="0" xfId="7" applyFont="1" applyFill="1" applyAlignment="1" applyProtection="1">
      <alignment horizontal="left"/>
      <protection hidden="1"/>
    </xf>
    <xf numFmtId="0" fontId="8" fillId="2" borderId="3" xfId="7" applyFont="1" applyFill="1" applyBorder="1" applyAlignment="1" applyProtection="1">
      <alignment horizontal="right"/>
      <protection hidden="1"/>
    </xf>
    <xf numFmtId="0" fontId="8" fillId="2" borderId="3" xfId="7" applyFont="1" applyFill="1" applyBorder="1" applyAlignment="1" applyProtection="1">
      <alignment horizontal="center"/>
      <protection hidden="1"/>
    </xf>
    <xf numFmtId="0" fontId="8" fillId="2" borderId="0" xfId="7" applyFont="1" applyFill="1" applyAlignment="1" applyProtection="1">
      <alignment horizontal="left" indent="1"/>
      <protection hidden="1"/>
    </xf>
    <xf numFmtId="0" fontId="8" fillId="2" borderId="3" xfId="7" applyFont="1" applyFill="1" applyBorder="1" applyAlignment="1" applyProtection="1">
      <alignment horizontal="left"/>
      <protection hidden="1"/>
    </xf>
    <xf numFmtId="20" fontId="8" fillId="2" borderId="3" xfId="7" applyNumberFormat="1" applyFont="1" applyFill="1" applyBorder="1" applyAlignment="1" applyProtection="1">
      <alignment horizontal="right"/>
      <protection hidden="1"/>
    </xf>
    <xf numFmtId="0" fontId="8" fillId="2" borderId="0" xfId="7" applyFont="1" applyFill="1" applyAlignment="1" applyProtection="1">
      <alignment horizontal="right"/>
      <protection hidden="1"/>
    </xf>
    <xf numFmtId="0" fontId="8" fillId="2" borderId="7" xfId="7" applyFont="1" applyFill="1" applyBorder="1" applyAlignment="1" applyProtection="1">
      <alignment horizontal="left" indent="1"/>
      <protection hidden="1"/>
    </xf>
    <xf numFmtId="0" fontId="8" fillId="2" borderId="12" xfId="1" applyNumberFormat="1" applyFont="1" applyFill="1" applyBorder="1" applyAlignment="1" applyProtection="1">
      <alignment horizontal="left"/>
      <protection hidden="1"/>
    </xf>
    <xf numFmtId="0" fontId="8" fillId="2" borderId="3" xfId="7" applyFont="1" applyFill="1" applyBorder="1" applyProtection="1">
      <protection hidden="1"/>
    </xf>
    <xf numFmtId="0" fontId="8" fillId="2" borderId="4" xfId="7" applyFont="1" applyFill="1" applyBorder="1" applyAlignment="1" applyProtection="1">
      <alignment horizontal="center"/>
      <protection hidden="1"/>
    </xf>
    <xf numFmtId="0" fontId="8" fillId="2" borderId="1" xfId="7" applyFont="1" applyFill="1" applyBorder="1" applyAlignment="1" applyProtection="1">
      <alignment horizontal="left"/>
      <protection hidden="1"/>
    </xf>
    <xf numFmtId="1" fontId="8" fillId="2" borderId="3" xfId="7" applyNumberFormat="1" applyFont="1" applyFill="1" applyBorder="1" applyAlignment="1" applyProtection="1">
      <alignment horizontal="center"/>
      <protection hidden="1"/>
    </xf>
    <xf numFmtId="44" fontId="8" fillId="2" borderId="3" xfId="3" applyFont="1" applyFill="1" applyBorder="1" applyAlignment="1" applyProtection="1">
      <alignment horizontal="center"/>
      <protection hidden="1"/>
    </xf>
    <xf numFmtId="44" fontId="8" fillId="4" borderId="3" xfId="3" applyFont="1" applyFill="1" applyBorder="1" applyAlignment="1" applyProtection="1">
      <alignment horizontal="center"/>
      <protection hidden="1"/>
    </xf>
    <xf numFmtId="20" fontId="3" fillId="0" borderId="9" xfId="8" applyNumberFormat="1" applyFont="1" applyBorder="1" applyAlignment="1" applyProtection="1">
      <alignment horizontal="center" vertical="center"/>
      <protection locked="0" hidden="1"/>
    </xf>
    <xf numFmtId="14" fontId="3" fillId="4" borderId="24" xfId="8" applyNumberFormat="1" applyFont="1" applyFill="1" applyBorder="1" applyAlignment="1" applyProtection="1">
      <alignment horizontal="center" vertical="center"/>
      <protection hidden="1"/>
    </xf>
    <xf numFmtId="0" fontId="3" fillId="4" borderId="11" xfId="8" applyFont="1" applyFill="1" applyBorder="1" applyAlignment="1" applyProtection="1">
      <alignment horizontal="center" vertical="center"/>
      <protection hidden="1"/>
    </xf>
    <xf numFmtId="20" fontId="3" fillId="4" borderId="11" xfId="8" applyNumberFormat="1" applyFont="1" applyFill="1" applyBorder="1" applyAlignment="1" applyProtection="1">
      <alignment horizontal="center" vertical="center"/>
      <protection hidden="1"/>
    </xf>
    <xf numFmtId="0" fontId="3" fillId="5" borderId="0" xfId="8" applyFont="1" applyFill="1" applyAlignment="1" applyProtection="1">
      <alignment horizontal="center" vertical="center"/>
      <protection hidden="1"/>
    </xf>
    <xf numFmtId="166" fontId="3" fillId="5" borderId="0" xfId="8" applyNumberFormat="1" applyFont="1" applyFill="1" applyAlignment="1" applyProtection="1">
      <alignment horizontal="center" vertical="center"/>
      <protection hidden="1"/>
    </xf>
    <xf numFmtId="0" fontId="3" fillId="5" borderId="0" xfId="8" applyFont="1" applyFill="1" applyAlignment="1" applyProtection="1">
      <alignment vertical="center"/>
      <protection hidden="1"/>
    </xf>
    <xf numFmtId="0" fontId="3" fillId="5" borderId="1" xfId="8" applyFont="1" applyFill="1" applyBorder="1" applyAlignment="1" applyProtection="1">
      <alignment vertical="center"/>
      <protection hidden="1"/>
    </xf>
    <xf numFmtId="0" fontId="15" fillId="5" borderId="0" xfId="8" applyFont="1" applyFill="1" applyAlignment="1" applyProtection="1">
      <alignment vertical="center"/>
      <protection hidden="1"/>
    </xf>
    <xf numFmtId="0" fontId="3" fillId="5" borderId="3" xfId="8" applyFont="1" applyFill="1" applyBorder="1" applyAlignment="1" applyProtection="1">
      <alignment vertical="center"/>
      <protection hidden="1"/>
    </xf>
    <xf numFmtId="0" fontId="3" fillId="5" borderId="3" xfId="0" applyFont="1" applyFill="1" applyBorder="1" applyAlignment="1" applyProtection="1">
      <alignment horizontal="center" vertical="center"/>
      <protection hidden="1"/>
    </xf>
    <xf numFmtId="0" fontId="15" fillId="5" borderId="0" xfId="8" applyFont="1" applyFill="1" applyAlignment="1">
      <alignment vertical="center"/>
    </xf>
    <xf numFmtId="0" fontId="3" fillId="5" borderId="3" xfId="8" applyFont="1" applyFill="1" applyBorder="1" applyAlignment="1" applyProtection="1">
      <alignment horizontal="center" vertical="center"/>
      <protection hidden="1"/>
    </xf>
    <xf numFmtId="0" fontId="3" fillId="5" borderId="0" xfId="8" applyFont="1" applyFill="1" applyAlignment="1" applyProtection="1">
      <alignment horizontal="left" vertical="center"/>
      <protection hidden="1"/>
    </xf>
    <xf numFmtId="0" fontId="3" fillId="5" borderId="12" xfId="8" applyFont="1" applyFill="1" applyBorder="1" applyAlignment="1" applyProtection="1">
      <alignment vertical="center"/>
      <protection hidden="1"/>
    </xf>
    <xf numFmtId="0" fontId="3" fillId="5" borderId="18" xfId="8" applyFont="1" applyFill="1" applyBorder="1" applyAlignment="1" applyProtection="1">
      <alignment vertical="center"/>
      <protection hidden="1"/>
    </xf>
    <xf numFmtId="0" fontId="3" fillId="5" borderId="19" xfId="8" applyFont="1" applyFill="1" applyBorder="1" applyAlignment="1" applyProtection="1">
      <alignment vertical="center"/>
      <protection hidden="1"/>
    </xf>
    <xf numFmtId="0" fontId="3" fillId="5" borderId="9" xfId="8" applyFont="1" applyFill="1" applyBorder="1" applyAlignment="1" applyProtection="1">
      <alignment horizontal="center" vertical="center"/>
      <protection hidden="1"/>
    </xf>
    <xf numFmtId="0" fontId="3" fillId="5" borderId="19" xfId="8" applyFont="1" applyFill="1" applyBorder="1" applyAlignment="1" applyProtection="1">
      <alignment horizontal="center" vertical="center"/>
      <protection hidden="1"/>
    </xf>
    <xf numFmtId="0" fontId="3" fillId="5" borderId="20" xfId="8" applyFont="1" applyFill="1" applyBorder="1" applyAlignment="1" applyProtection="1">
      <alignment vertical="center"/>
      <protection hidden="1"/>
    </xf>
    <xf numFmtId="0" fontId="3" fillId="5" borderId="0" xfId="8" applyFont="1" applyFill="1" applyAlignment="1">
      <alignment vertical="center"/>
    </xf>
    <xf numFmtId="0" fontId="3" fillId="5" borderId="15" xfId="8" applyFont="1" applyFill="1" applyBorder="1" applyAlignment="1" applyProtection="1">
      <alignment vertical="center"/>
      <protection hidden="1"/>
    </xf>
    <xf numFmtId="0" fontId="3" fillId="5" borderId="2" xfId="8" applyFont="1" applyFill="1" applyBorder="1" applyAlignment="1" applyProtection="1">
      <alignment vertical="center"/>
      <protection hidden="1"/>
    </xf>
    <xf numFmtId="14" fontId="3" fillId="5" borderId="4" xfId="8" applyNumberFormat="1" applyFont="1" applyFill="1" applyBorder="1" applyAlignment="1" applyProtection="1">
      <alignment horizontal="center" vertical="center"/>
      <protection locked="0" hidden="1"/>
    </xf>
    <xf numFmtId="20" fontId="3" fillId="5" borderId="3" xfId="8" applyNumberFormat="1" applyFont="1" applyFill="1" applyBorder="1" applyAlignment="1" applyProtection="1">
      <alignment horizontal="center" vertical="center"/>
      <protection locked="0" hidden="1"/>
    </xf>
    <xf numFmtId="0" fontId="3" fillId="5" borderId="21" xfId="8" applyFont="1" applyFill="1" applyBorder="1" applyAlignment="1" applyProtection="1">
      <alignment horizontal="center" vertical="center"/>
      <protection hidden="1"/>
    </xf>
    <xf numFmtId="20" fontId="3" fillId="5" borderId="0" xfId="8" applyNumberFormat="1" applyFont="1" applyFill="1" applyAlignment="1">
      <alignment vertical="center"/>
    </xf>
    <xf numFmtId="0" fontId="3" fillId="5" borderId="22" xfId="8" applyFont="1" applyFill="1" applyBorder="1" applyAlignment="1" applyProtection="1">
      <alignment vertical="center"/>
      <protection hidden="1"/>
    </xf>
    <xf numFmtId="0" fontId="3" fillId="5" borderId="23" xfId="8" applyFont="1" applyFill="1" applyBorder="1" applyAlignment="1" applyProtection="1">
      <alignment vertical="center"/>
      <protection hidden="1"/>
    </xf>
    <xf numFmtId="14" fontId="3" fillId="5" borderId="24" xfId="8" applyNumberFormat="1" applyFont="1" applyFill="1" applyBorder="1" applyAlignment="1" applyProtection="1">
      <alignment horizontal="center" vertical="center"/>
      <protection locked="0" hidden="1"/>
    </xf>
    <xf numFmtId="0" fontId="3" fillId="5" borderId="11" xfId="8" applyFont="1" applyFill="1" applyBorder="1" applyAlignment="1" applyProtection="1">
      <alignment horizontal="center" vertical="center"/>
      <protection hidden="1"/>
    </xf>
    <xf numFmtId="20" fontId="3" fillId="5" borderId="11" xfId="8" applyNumberFormat="1" applyFont="1" applyFill="1" applyBorder="1" applyAlignment="1" applyProtection="1">
      <alignment horizontal="center" vertical="center"/>
      <protection locked="0" hidden="1"/>
    </xf>
    <xf numFmtId="0" fontId="3" fillId="5" borderId="25" xfId="8" applyFont="1" applyFill="1" applyBorder="1" applyAlignment="1" applyProtection="1">
      <alignment horizontal="center" vertical="center"/>
      <protection hidden="1"/>
    </xf>
    <xf numFmtId="0" fontId="3" fillId="5" borderId="26" xfId="8" applyFont="1" applyFill="1" applyBorder="1" applyAlignment="1" applyProtection="1">
      <alignment vertical="center"/>
      <protection hidden="1"/>
    </xf>
    <xf numFmtId="0" fontId="3" fillId="5" borderId="13" xfId="8" applyFont="1" applyFill="1" applyBorder="1" applyAlignment="1" applyProtection="1">
      <alignment horizontal="center" vertical="center"/>
      <protection hidden="1"/>
    </xf>
    <xf numFmtId="0" fontId="3" fillId="5" borderId="28" xfId="8" applyFont="1" applyFill="1" applyBorder="1" applyAlignment="1" applyProtection="1">
      <alignment vertical="center"/>
      <protection hidden="1"/>
    </xf>
    <xf numFmtId="0" fontId="3" fillId="5" borderId="29" xfId="8" applyFont="1" applyFill="1" applyBorder="1" applyAlignment="1" applyProtection="1">
      <alignment vertical="center"/>
      <protection hidden="1"/>
    </xf>
    <xf numFmtId="14" fontId="3" fillId="5" borderId="24" xfId="8" applyNumberFormat="1" applyFont="1" applyFill="1" applyBorder="1" applyAlignment="1" applyProtection="1">
      <alignment horizontal="center" vertical="center"/>
      <protection hidden="1"/>
    </xf>
    <xf numFmtId="20" fontId="3" fillId="5" borderId="11" xfId="8" applyNumberFormat="1" applyFont="1" applyFill="1" applyBorder="1" applyAlignment="1" applyProtection="1">
      <alignment horizontal="center" vertical="center"/>
      <protection hidden="1"/>
    </xf>
    <xf numFmtId="0" fontId="11" fillId="5" borderId="0" xfId="7" applyFont="1" applyFill="1" applyAlignment="1">
      <alignment vertical="center"/>
    </xf>
    <xf numFmtId="0" fontId="3" fillId="5" borderId="0" xfId="8" applyFont="1" applyFill="1" applyAlignment="1" applyProtection="1">
      <alignment horizontal="center" vertical="center"/>
      <protection locked="0" hidden="1"/>
    </xf>
    <xf numFmtId="0" fontId="3" fillId="5" borderId="4" xfId="8" applyFont="1" applyFill="1" applyBorder="1" applyAlignment="1" applyProtection="1">
      <alignment vertical="center"/>
      <protection hidden="1"/>
    </xf>
    <xf numFmtId="0" fontId="3" fillId="5" borderId="4" xfId="8" applyFont="1" applyFill="1" applyBorder="1" applyAlignment="1" applyProtection="1">
      <alignment horizontal="center" vertical="center"/>
      <protection hidden="1"/>
    </xf>
    <xf numFmtId="0" fontId="3" fillId="5" borderId="4" xfId="8" applyFont="1" applyFill="1" applyBorder="1" applyAlignment="1">
      <alignment vertical="center"/>
    </xf>
    <xf numFmtId="1" fontId="3" fillId="5" borderId="3" xfId="8" applyNumberFormat="1" applyFont="1" applyFill="1" applyBorder="1" applyAlignment="1" applyProtection="1">
      <alignment horizontal="center" vertical="center"/>
      <protection hidden="1"/>
    </xf>
    <xf numFmtId="0" fontId="3" fillId="5" borderId="0" xfId="7" applyFont="1" applyFill="1" applyAlignment="1">
      <alignment horizontal="center" vertical="center"/>
    </xf>
    <xf numFmtId="0" fontId="3" fillId="5" borderId="2" xfId="8" applyFont="1" applyFill="1" applyBorder="1" applyAlignment="1" applyProtection="1">
      <alignment horizontal="center" vertical="center"/>
      <protection hidden="1"/>
    </xf>
    <xf numFmtId="20" fontId="3" fillId="5" borderId="0" xfId="8" applyNumberFormat="1" applyFont="1" applyFill="1" applyAlignment="1" applyProtection="1">
      <alignment horizontal="center" vertical="center"/>
      <protection hidden="1"/>
    </xf>
    <xf numFmtId="0" fontId="3" fillId="5" borderId="0" xfId="7" applyFont="1" applyFill="1" applyAlignment="1">
      <alignment horizontal="right" vertical="center"/>
    </xf>
    <xf numFmtId="2" fontId="3" fillId="5" borderId="0" xfId="8" applyNumberFormat="1" applyFont="1" applyFill="1" applyAlignment="1" applyProtection="1">
      <alignment vertical="center"/>
      <protection hidden="1"/>
    </xf>
    <xf numFmtId="20" fontId="3" fillId="5" borderId="0" xfId="8" applyNumberFormat="1" applyFont="1" applyFill="1" applyAlignment="1">
      <alignment horizontal="center" vertical="center"/>
    </xf>
    <xf numFmtId="2" fontId="3" fillId="5" borderId="0" xfId="8" applyNumberFormat="1" applyFont="1" applyFill="1" applyAlignment="1">
      <alignment horizontal="center" vertical="center"/>
    </xf>
    <xf numFmtId="2" fontId="3" fillId="5" borderId="0" xfId="8" applyNumberFormat="1" applyFont="1" applyFill="1" applyAlignment="1">
      <alignment vertical="center"/>
    </xf>
    <xf numFmtId="166" fontId="3" fillId="5" borderId="3" xfId="0" applyNumberFormat="1" applyFont="1" applyFill="1" applyBorder="1" applyAlignment="1" applyProtection="1">
      <alignment horizontal="center" vertical="center"/>
      <protection hidden="1"/>
    </xf>
    <xf numFmtId="0" fontId="3" fillId="5" borderId="19" xfId="8" applyFont="1" applyFill="1" applyBorder="1" applyAlignment="1" applyProtection="1">
      <alignment horizontal="right" vertical="center"/>
      <protection hidden="1"/>
    </xf>
    <xf numFmtId="0" fontId="3" fillId="5" borderId="15" xfId="8" applyFont="1" applyFill="1" applyBorder="1" applyAlignment="1" applyProtection="1">
      <alignment horizontal="center" vertical="center"/>
      <protection hidden="1"/>
    </xf>
    <xf numFmtId="0" fontId="3" fillId="5" borderId="1" xfId="8" applyFont="1" applyFill="1" applyBorder="1" applyAlignment="1" applyProtection="1">
      <alignment horizontal="center" vertical="center"/>
      <protection hidden="1"/>
    </xf>
    <xf numFmtId="16" fontId="3" fillId="5" borderId="15" xfId="8" applyNumberFormat="1" applyFont="1" applyFill="1" applyBorder="1" applyAlignment="1" applyProtection="1">
      <alignment vertical="center"/>
      <protection hidden="1"/>
    </xf>
    <xf numFmtId="2" fontId="3" fillId="5" borderId="3" xfId="8" applyNumberFormat="1" applyFont="1" applyFill="1" applyBorder="1" applyAlignment="1" applyProtection="1">
      <alignment horizontal="center" vertical="center"/>
      <protection hidden="1"/>
    </xf>
    <xf numFmtId="166" fontId="3" fillId="5" borderId="4" xfId="8" applyNumberFormat="1" applyFont="1" applyFill="1" applyBorder="1" applyAlignment="1" applyProtection="1">
      <alignment horizontal="right" vertical="center"/>
      <protection hidden="1"/>
    </xf>
    <xf numFmtId="166" fontId="3" fillId="5" borderId="3" xfId="3" applyNumberFormat="1" applyFont="1" applyFill="1" applyBorder="1" applyAlignment="1" applyProtection="1">
      <alignment horizontal="center" vertical="center"/>
      <protection hidden="1"/>
    </xf>
    <xf numFmtId="166" fontId="3" fillId="5" borderId="10" xfId="3" applyNumberFormat="1" applyFont="1" applyFill="1" applyBorder="1" applyAlignment="1" applyProtection="1">
      <alignment horizontal="right" vertical="center"/>
      <protection hidden="1"/>
    </xf>
    <xf numFmtId="166" fontId="3" fillId="5" borderId="21" xfId="8" applyNumberFormat="1" applyFont="1" applyFill="1" applyBorder="1" applyAlignment="1" applyProtection="1">
      <alignment vertical="center"/>
      <protection hidden="1"/>
    </xf>
    <xf numFmtId="166" fontId="3" fillId="5" borderId="2" xfId="8" applyNumberFormat="1" applyFont="1" applyFill="1" applyBorder="1" applyAlignment="1" applyProtection="1">
      <alignment horizontal="right" vertical="center"/>
      <protection hidden="1"/>
    </xf>
    <xf numFmtId="166" fontId="3" fillId="5" borderId="3" xfId="8" applyNumberFormat="1" applyFont="1" applyFill="1" applyBorder="1" applyAlignment="1" applyProtection="1">
      <alignment horizontal="center" vertical="center"/>
      <protection hidden="1"/>
    </xf>
    <xf numFmtId="4" fontId="3" fillId="5" borderId="4" xfId="8" applyNumberFormat="1" applyFont="1" applyFill="1" applyBorder="1" applyAlignment="1" applyProtection="1">
      <alignment horizontal="right" vertical="center"/>
      <protection hidden="1"/>
    </xf>
    <xf numFmtId="0" fontId="3" fillId="5" borderId="4" xfId="8" applyFont="1" applyFill="1" applyBorder="1" applyAlignment="1" applyProtection="1">
      <alignment horizontal="left" vertical="center"/>
      <protection hidden="1"/>
    </xf>
    <xf numFmtId="0" fontId="3" fillId="5" borderId="4" xfId="8" applyFont="1" applyFill="1" applyBorder="1" applyAlignment="1" applyProtection="1">
      <alignment horizontal="centerContinuous" vertical="center"/>
      <protection hidden="1"/>
    </xf>
    <xf numFmtId="166" fontId="3" fillId="5" borderId="3" xfId="8" applyNumberFormat="1" applyFont="1" applyFill="1" applyBorder="1" applyAlignment="1" applyProtection="1">
      <alignment horizontal="right" vertical="center"/>
      <protection hidden="1"/>
    </xf>
    <xf numFmtId="0" fontId="15" fillId="5" borderId="28" xfId="8" applyFont="1" applyFill="1" applyBorder="1" applyAlignment="1" applyProtection="1">
      <alignment vertical="center"/>
      <protection hidden="1"/>
    </xf>
    <xf numFmtId="0" fontId="15" fillId="5" borderId="24" xfId="8" applyFont="1" applyFill="1" applyBorder="1" applyAlignment="1" applyProtection="1">
      <alignment vertical="center"/>
      <protection hidden="1"/>
    </xf>
    <xf numFmtId="0" fontId="15" fillId="5" borderId="29" xfId="8" applyFont="1" applyFill="1" applyBorder="1" applyAlignment="1" applyProtection="1">
      <alignment vertical="center"/>
      <protection hidden="1"/>
    </xf>
    <xf numFmtId="166" fontId="15" fillId="5" borderId="11" xfId="8" applyNumberFormat="1" applyFont="1" applyFill="1" applyBorder="1" applyAlignment="1" applyProtection="1">
      <alignment horizontal="right" vertical="center"/>
      <protection hidden="1"/>
    </xf>
    <xf numFmtId="166" fontId="15" fillId="5" borderId="25" xfId="8" applyNumberFormat="1" applyFont="1" applyFill="1" applyBorder="1" applyAlignment="1" applyProtection="1">
      <alignment vertical="center"/>
      <protection hidden="1"/>
    </xf>
    <xf numFmtId="166" fontId="3" fillId="5" borderId="0" xfId="8" applyNumberFormat="1" applyFont="1" applyFill="1" applyAlignment="1" applyProtection="1">
      <alignment horizontal="center" vertical="center"/>
      <protection locked="0" hidden="1"/>
    </xf>
    <xf numFmtId="4" fontId="3" fillId="5" borderId="0" xfId="8" applyNumberFormat="1" applyFont="1" applyFill="1" applyAlignment="1" applyProtection="1">
      <alignment horizontal="right" vertical="center"/>
      <protection locked="0" hidden="1"/>
    </xf>
    <xf numFmtId="173" fontId="3" fillId="5" borderId="0" xfId="8" applyNumberFormat="1" applyFont="1" applyFill="1" applyAlignment="1" applyProtection="1">
      <alignment horizontal="right" vertical="center"/>
      <protection locked="0" hidden="1"/>
    </xf>
    <xf numFmtId="4" fontId="7" fillId="5" borderId="46" xfId="3" applyNumberFormat="1" applyFont="1" applyFill="1" applyBorder="1" applyAlignment="1">
      <alignment horizontal="right" vertical="center"/>
    </xf>
    <xf numFmtId="0" fontId="7" fillId="5" borderId="45" xfId="3" applyNumberFormat="1" applyFont="1" applyFill="1" applyBorder="1" applyAlignment="1">
      <alignment horizontal="left" vertical="center"/>
    </xf>
    <xf numFmtId="0" fontId="8" fillId="2" borderId="3" xfId="7" applyFont="1" applyFill="1" applyBorder="1"/>
    <xf numFmtId="174" fontId="21" fillId="0" borderId="3" xfId="7" applyNumberFormat="1" applyFont="1" applyBorder="1" applyProtection="1">
      <protection locked="0"/>
    </xf>
    <xf numFmtId="0" fontId="21" fillId="0" borderId="3" xfId="7" applyFont="1" applyBorder="1" applyProtection="1">
      <protection locked="0"/>
    </xf>
    <xf numFmtId="0" fontId="21" fillId="0" borderId="2" xfId="7" applyFont="1" applyBorder="1" applyProtection="1">
      <protection locked="0"/>
    </xf>
    <xf numFmtId="0" fontId="21" fillId="2" borderId="4" xfId="7" applyFont="1" applyFill="1" applyBorder="1" applyAlignment="1" applyProtection="1">
      <alignment horizontal="center"/>
      <protection locked="0"/>
    </xf>
    <xf numFmtId="44" fontId="21" fillId="0" borderId="3" xfId="3" applyFont="1" applyFill="1" applyBorder="1" applyAlignment="1" applyProtection="1">
      <alignment horizontal="center"/>
      <protection locked="0"/>
    </xf>
    <xf numFmtId="0" fontId="7" fillId="2" borderId="1" xfId="8" applyFont="1" applyFill="1" applyBorder="1" applyAlignment="1" applyProtection="1">
      <alignment vertical="center"/>
      <protection hidden="1"/>
    </xf>
    <xf numFmtId="0" fontId="7" fillId="5" borderId="1" xfId="8" applyFont="1" applyFill="1" applyBorder="1" applyAlignment="1" applyProtection="1">
      <alignment vertical="center"/>
      <protection hidden="1"/>
    </xf>
    <xf numFmtId="0" fontId="28" fillId="0" borderId="0" xfId="7" applyFont="1"/>
    <xf numFmtId="0" fontId="29" fillId="0" borderId="0" xfId="7" applyFont="1"/>
    <xf numFmtId="0" fontId="21" fillId="0" borderId="0" xfId="7" applyFont="1"/>
    <xf numFmtId="0" fontId="12" fillId="0" borderId="0" xfId="7" applyFont="1"/>
    <xf numFmtId="0" fontId="11" fillId="0" borderId="0" xfId="8" applyFont="1" applyAlignment="1">
      <alignment vertical="center"/>
    </xf>
    <xf numFmtId="0" fontId="8" fillId="0" borderId="3" xfId="7" applyFont="1" applyBorder="1" applyProtection="1">
      <protection locked="0"/>
    </xf>
    <xf numFmtId="0" fontId="8" fillId="0" borderId="4" xfId="7" applyFont="1" applyBorder="1" applyProtection="1">
      <protection locked="0"/>
    </xf>
    <xf numFmtId="0" fontId="8" fillId="2" borderId="4" xfId="7" applyFont="1" applyFill="1" applyBorder="1" applyAlignment="1" applyProtection="1">
      <alignment horizontal="center"/>
      <protection locked="0"/>
    </xf>
    <xf numFmtId="0" fontId="8" fillId="0" borderId="2" xfId="7" applyFont="1" applyBorder="1" applyProtection="1">
      <protection locked="0"/>
    </xf>
    <xf numFmtId="164" fontId="8" fillId="0" borderId="3" xfId="3" applyNumberFormat="1" applyFont="1" applyFill="1" applyBorder="1" applyAlignment="1" applyProtection="1">
      <alignment horizontal="center"/>
      <protection locked="0"/>
    </xf>
    <xf numFmtId="167" fontId="3" fillId="5" borderId="2" xfId="8" applyNumberFormat="1" applyFont="1" applyFill="1" applyBorder="1" applyAlignment="1" applyProtection="1">
      <alignment horizontal="center" vertical="center"/>
      <protection hidden="1"/>
    </xf>
    <xf numFmtId="0" fontId="8" fillId="4" borderId="0" xfId="7" applyFont="1" applyFill="1" applyProtection="1">
      <protection locked="0"/>
    </xf>
    <xf numFmtId="0" fontId="31" fillId="0" borderId="0" xfId="6" applyFont="1"/>
    <xf numFmtId="2" fontId="6" fillId="0" borderId="0" xfId="6" applyNumberFormat="1" applyFont="1"/>
    <xf numFmtId="0" fontId="6" fillId="0" borderId="0" xfId="6" applyFont="1"/>
    <xf numFmtId="166" fontId="32" fillId="0" borderId="0" xfId="6" applyNumberFormat="1" applyFont="1" applyProtection="1">
      <protection locked="0"/>
    </xf>
    <xf numFmtId="44" fontId="33" fillId="2" borderId="1" xfId="3" applyFont="1" applyFill="1" applyBorder="1" applyAlignment="1" applyProtection="1">
      <alignment horizontal="right"/>
      <protection hidden="1"/>
    </xf>
    <xf numFmtId="0" fontId="29" fillId="0" borderId="0" xfId="0" applyFont="1"/>
    <xf numFmtId="0" fontId="8" fillId="4" borderId="0" xfId="7" applyFont="1" applyFill="1" applyAlignment="1">
      <alignment horizontal="center"/>
    </xf>
    <xf numFmtId="0" fontId="8" fillId="4" borderId="12" xfId="7" applyFont="1" applyFill="1" applyBorder="1" applyAlignment="1">
      <alignment horizontal="center"/>
    </xf>
    <xf numFmtId="0" fontId="8" fillId="4" borderId="12" xfId="7" applyFont="1" applyFill="1" applyBorder="1"/>
    <xf numFmtId="0" fontId="23" fillId="0" borderId="0" xfId="0" applyFont="1"/>
    <xf numFmtId="0" fontId="35" fillId="0" borderId="0" xfId="0" applyFont="1"/>
    <xf numFmtId="0" fontId="14" fillId="0" borderId="0" xfId="8" applyFont="1" applyAlignment="1" applyProtection="1">
      <alignment vertical="center"/>
      <protection locked="0"/>
    </xf>
    <xf numFmtId="0" fontId="21" fillId="0" borderId="4" xfId="7" applyFont="1" applyBorder="1" applyAlignment="1" applyProtection="1">
      <alignment horizontal="left"/>
      <protection locked="0"/>
    </xf>
    <xf numFmtId="0" fontId="21" fillId="0" borderId="1" xfId="7" applyFont="1" applyBorder="1" applyAlignment="1" applyProtection="1">
      <alignment horizontal="center"/>
      <protection locked="0"/>
    </xf>
    <xf numFmtId="0" fontId="21" fillId="0" borderId="2" xfId="7" applyFont="1" applyBorder="1" applyAlignment="1" applyProtection="1">
      <alignment horizontal="center"/>
      <protection locked="0"/>
    </xf>
    <xf numFmtId="0" fontId="8" fillId="2" borderId="4" xfId="7" applyFont="1" applyFill="1" applyBorder="1" applyAlignment="1">
      <alignment horizontal="center"/>
    </xf>
    <xf numFmtId="0" fontId="8" fillId="2" borderId="1" xfId="7" applyFont="1" applyFill="1" applyBorder="1" applyAlignment="1">
      <alignment horizontal="center"/>
    </xf>
    <xf numFmtId="0" fontId="8" fillId="2" borderId="2" xfId="7" applyFont="1" applyFill="1" applyBorder="1" applyAlignment="1">
      <alignment horizontal="center"/>
    </xf>
    <xf numFmtId="14" fontId="8" fillId="0" borderId="1" xfId="7" applyNumberFormat="1" applyFont="1" applyBorder="1" applyAlignment="1" applyProtection="1">
      <alignment horizontal="center"/>
      <protection locked="0"/>
    </xf>
    <xf numFmtId="14" fontId="8" fillId="0" borderId="2" xfId="7" applyNumberFormat="1" applyFont="1" applyBorder="1" applyAlignment="1" applyProtection="1">
      <alignment horizontal="center"/>
      <protection locked="0"/>
    </xf>
    <xf numFmtId="0" fontId="7" fillId="2" borderId="0" xfId="7" applyFont="1" applyFill="1" applyAlignment="1">
      <alignment horizontal="center"/>
    </xf>
    <xf numFmtId="0" fontId="8" fillId="2" borderId="1" xfId="7" applyFont="1" applyFill="1" applyBorder="1" applyAlignment="1" applyProtection="1">
      <alignment horizontal="center"/>
      <protection hidden="1"/>
    </xf>
    <xf numFmtId="0" fontId="8" fillId="2" borderId="2" xfId="7" applyFont="1" applyFill="1" applyBorder="1" applyAlignment="1" applyProtection="1">
      <alignment horizontal="center"/>
      <protection hidden="1"/>
    </xf>
    <xf numFmtId="0" fontId="8" fillId="0" borderId="1" xfId="7" applyFont="1" applyBorder="1" applyAlignment="1" applyProtection="1">
      <alignment horizontal="center"/>
      <protection locked="0"/>
    </xf>
    <xf numFmtId="0" fontId="8" fillId="0" borderId="4" xfId="7" applyFont="1" applyBorder="1" applyAlignment="1" applyProtection="1">
      <alignment horizontal="center"/>
      <protection locked="0"/>
    </xf>
    <xf numFmtId="0" fontId="8" fillId="0" borderId="2" xfId="7" applyFont="1" applyBorder="1" applyAlignment="1" applyProtection="1">
      <alignment horizontal="center"/>
      <protection locked="0"/>
    </xf>
    <xf numFmtId="0" fontId="8" fillId="0" borderId="0" xfId="7" applyFont="1" applyAlignment="1" applyProtection="1">
      <alignment horizontal="center"/>
      <protection locked="0" hidden="1"/>
    </xf>
    <xf numFmtId="14" fontId="8" fillId="0" borderId="0" xfId="7" applyNumberFormat="1" applyFont="1" applyAlignment="1" applyProtection="1">
      <alignment horizontal="center"/>
      <protection locked="0" hidden="1"/>
    </xf>
    <xf numFmtId="0" fontId="8" fillId="2" borderId="3" xfId="7" applyFont="1" applyFill="1" applyBorder="1" applyAlignment="1">
      <alignment horizontal="center" wrapText="1"/>
    </xf>
    <xf numFmtId="1" fontId="8" fillId="2" borderId="1" xfId="7" applyNumberFormat="1" applyFont="1" applyFill="1" applyBorder="1" applyAlignment="1" applyProtection="1">
      <alignment horizontal="center"/>
      <protection hidden="1"/>
    </xf>
    <xf numFmtId="1" fontId="8" fillId="2" borderId="2" xfId="7" applyNumberFormat="1" applyFont="1" applyFill="1" applyBorder="1" applyAlignment="1" applyProtection="1">
      <alignment horizontal="center"/>
      <protection hidden="1"/>
    </xf>
    <xf numFmtId="0" fontId="8" fillId="2" borderId="4" xfId="7" applyFont="1" applyFill="1" applyBorder="1" applyAlignment="1" applyProtection="1">
      <alignment horizontal="center"/>
      <protection hidden="1"/>
    </xf>
    <xf numFmtId="0" fontId="8" fillId="0" borderId="1" xfId="7" applyFont="1" applyBorder="1" applyAlignment="1" applyProtection="1">
      <alignment horizontal="left"/>
      <protection locked="0"/>
    </xf>
    <xf numFmtId="0" fontId="8" fillId="0" borderId="4" xfId="7" applyFont="1" applyBorder="1" applyAlignment="1" applyProtection="1">
      <alignment horizontal="left"/>
      <protection locked="0"/>
    </xf>
    <xf numFmtId="0" fontId="8" fillId="0" borderId="2" xfId="7" applyFont="1" applyBorder="1" applyAlignment="1" applyProtection="1">
      <alignment horizontal="left"/>
      <protection locked="0"/>
    </xf>
    <xf numFmtId="0" fontId="15" fillId="2" borderId="0" xfId="7" applyFont="1" applyFill="1" applyAlignment="1">
      <alignment horizontal="center" vertical="center"/>
    </xf>
    <xf numFmtId="0" fontId="3" fillId="0" borderId="39" xfId="7" applyFont="1" applyBorder="1" applyAlignment="1" applyProtection="1">
      <alignment horizontal="left" vertical="center"/>
      <protection locked="0" hidden="1"/>
    </xf>
    <xf numFmtId="0" fontId="3" fillId="0" borderId="27" xfId="7" applyFont="1" applyBorder="1" applyAlignment="1" applyProtection="1">
      <alignment horizontal="left" vertical="center"/>
      <protection locked="0" hidden="1"/>
    </xf>
    <xf numFmtId="0" fontId="3" fillId="0" borderId="33" xfId="7" applyFont="1" applyBorder="1" applyAlignment="1" applyProtection="1">
      <alignment horizontal="left" vertical="center"/>
      <protection locked="0" hidden="1"/>
    </xf>
    <xf numFmtId="20" fontId="3" fillId="2" borderId="0" xfId="8" applyNumberFormat="1" applyFont="1" applyFill="1" applyAlignment="1">
      <alignment vertical="center"/>
    </xf>
    <xf numFmtId="0" fontId="3" fillId="2" borderId="39" xfId="8" applyFont="1" applyFill="1" applyBorder="1" applyAlignment="1" applyProtection="1">
      <alignment horizontal="center" vertical="center"/>
      <protection hidden="1"/>
    </xf>
    <xf numFmtId="0" fontId="3" fillId="2" borderId="27" xfId="8" applyFont="1" applyFill="1" applyBorder="1" applyAlignment="1" applyProtection="1">
      <alignment horizontal="center" vertical="center"/>
      <protection hidden="1"/>
    </xf>
    <xf numFmtId="0" fontId="3" fillId="2" borderId="30" xfId="8" applyFont="1" applyFill="1" applyBorder="1" applyAlignment="1" applyProtection="1">
      <alignment horizontal="center" vertical="center"/>
      <protection hidden="1"/>
    </xf>
    <xf numFmtId="0" fontId="3" fillId="0" borderId="40" xfId="8" applyFont="1" applyBorder="1" applyAlignment="1" applyProtection="1">
      <alignment horizontal="left" vertical="center"/>
      <protection locked="0" hidden="1"/>
    </xf>
    <xf numFmtId="0" fontId="3" fillId="0" borderId="24" xfId="8" applyFont="1" applyBorder="1" applyAlignment="1" applyProtection="1">
      <alignment horizontal="left" vertical="center"/>
      <protection locked="0" hidden="1"/>
    </xf>
    <xf numFmtId="0" fontId="3" fillId="0" borderId="35" xfId="8" applyFont="1" applyBorder="1" applyAlignment="1" applyProtection="1">
      <alignment horizontal="left" vertical="center"/>
      <protection locked="0" hidden="1"/>
    </xf>
    <xf numFmtId="0" fontId="3" fillId="0" borderId="1" xfId="8" applyFont="1" applyBorder="1" applyAlignment="1" applyProtection="1">
      <alignment horizontal="center" vertical="center"/>
      <protection locked="0" hidden="1"/>
    </xf>
    <xf numFmtId="0" fontId="3" fillId="0" borderId="4" xfId="8" applyFont="1" applyBorder="1" applyAlignment="1" applyProtection="1">
      <alignment horizontal="center" vertical="center"/>
      <protection locked="0" hidden="1"/>
    </xf>
    <xf numFmtId="0" fontId="3" fillId="0" borderId="2" xfId="8" applyFont="1" applyBorder="1" applyAlignment="1" applyProtection="1">
      <alignment horizontal="center" vertical="center"/>
      <protection locked="0" hidden="1"/>
    </xf>
    <xf numFmtId="0" fontId="3" fillId="0" borderId="1" xfId="8" applyFont="1" applyBorder="1" applyAlignment="1" applyProtection="1">
      <alignment horizontal="left" vertical="center"/>
      <protection locked="0"/>
    </xf>
    <xf numFmtId="0" fontId="3" fillId="0" borderId="2" xfId="8" applyFont="1" applyBorder="1" applyAlignment="1" applyProtection="1">
      <alignment horizontal="left" vertical="center"/>
      <protection locked="0"/>
    </xf>
    <xf numFmtId="0" fontId="3" fillId="0" borderId="1" xfId="8" applyFont="1" applyBorder="1" applyAlignment="1" applyProtection="1">
      <alignment horizontal="left" vertical="center"/>
      <protection locked="0" hidden="1"/>
    </xf>
    <xf numFmtId="0" fontId="3" fillId="0" borderId="4" xfId="8" applyFont="1" applyBorder="1" applyAlignment="1" applyProtection="1">
      <alignment horizontal="left" vertical="center"/>
      <protection locked="0" hidden="1"/>
    </xf>
    <xf numFmtId="0" fontId="3" fillId="0" borderId="34" xfId="8" applyFont="1" applyBorder="1" applyAlignment="1" applyProtection="1">
      <alignment horizontal="left" vertical="center"/>
      <protection locked="0" hidden="1"/>
    </xf>
    <xf numFmtId="0" fontId="8" fillId="2" borderId="31" xfId="8" applyFont="1" applyFill="1" applyBorder="1" applyAlignment="1" applyProtection="1">
      <alignment horizontal="left" vertical="center"/>
      <protection hidden="1"/>
    </xf>
    <xf numFmtId="0" fontId="8" fillId="2" borderId="27" xfId="8" applyFont="1" applyFill="1" applyBorder="1" applyAlignment="1" applyProtection="1">
      <alignment horizontal="left" vertical="center"/>
      <protection hidden="1"/>
    </xf>
    <xf numFmtId="0" fontId="8" fillId="2" borderId="30" xfId="8" applyFont="1" applyFill="1" applyBorder="1" applyAlignment="1" applyProtection="1">
      <alignment horizontal="left" vertical="center"/>
      <protection hidden="1"/>
    </xf>
    <xf numFmtId="0" fontId="3" fillId="2" borderId="31" xfId="8" applyFont="1" applyFill="1" applyBorder="1" applyAlignment="1" applyProtection="1">
      <alignment horizontal="left" vertical="center"/>
      <protection locked="0" hidden="1"/>
    </xf>
    <xf numFmtId="0" fontId="3" fillId="2" borderId="27" xfId="8" applyFont="1" applyFill="1" applyBorder="1" applyAlignment="1" applyProtection="1">
      <alignment horizontal="left" vertical="center"/>
      <protection locked="0" hidden="1"/>
    </xf>
    <xf numFmtId="0" fontId="3" fillId="2" borderId="33" xfId="8" applyFont="1" applyFill="1" applyBorder="1" applyAlignment="1" applyProtection="1">
      <alignment horizontal="left" vertical="center"/>
      <protection locked="0" hidden="1"/>
    </xf>
    <xf numFmtId="0" fontId="15" fillId="2" borderId="28" xfId="8" applyFont="1" applyFill="1" applyBorder="1" applyAlignment="1" applyProtection="1">
      <alignment horizontal="left" vertical="center"/>
      <protection hidden="1"/>
    </xf>
    <xf numFmtId="0" fontId="15" fillId="2" borderId="24" xfId="8" applyFont="1" applyFill="1" applyBorder="1" applyAlignment="1" applyProtection="1">
      <alignment horizontal="left" vertical="center"/>
      <protection hidden="1"/>
    </xf>
    <xf numFmtId="0" fontId="15" fillId="2" borderId="35" xfId="8" applyFont="1" applyFill="1" applyBorder="1" applyAlignment="1" applyProtection="1">
      <alignment horizontal="left" vertical="center"/>
      <protection hidden="1"/>
    </xf>
    <xf numFmtId="0" fontId="3" fillId="2" borderId="15" xfId="8" applyFont="1" applyFill="1" applyBorder="1" applyAlignment="1" applyProtection="1">
      <alignment horizontal="left" vertical="center"/>
      <protection hidden="1"/>
    </xf>
    <xf numFmtId="0" fontId="3" fillId="2" borderId="4" xfId="8" applyFont="1" applyFill="1" applyBorder="1" applyAlignment="1" applyProtection="1">
      <alignment horizontal="left" vertical="center"/>
      <protection hidden="1"/>
    </xf>
    <xf numFmtId="0" fontId="3" fillId="2" borderId="34" xfId="8" applyFont="1" applyFill="1" applyBorder="1" applyAlignment="1" applyProtection="1">
      <alignment horizontal="left" vertical="center"/>
      <protection hidden="1"/>
    </xf>
    <xf numFmtId="0" fontId="3" fillId="0" borderId="15" xfId="8" applyFont="1" applyBorder="1" applyAlignment="1" applyProtection="1">
      <alignment horizontal="left" vertical="center"/>
      <protection locked="0" hidden="1"/>
    </xf>
    <xf numFmtId="0" fontId="3" fillId="0" borderId="2" xfId="8" applyFont="1" applyBorder="1" applyAlignment="1" applyProtection="1">
      <alignment horizontal="left" vertical="center"/>
      <protection locked="0" hidden="1"/>
    </xf>
    <xf numFmtId="14" fontId="3" fillId="0" borderId="0" xfId="8" applyNumberFormat="1" applyFont="1" applyAlignment="1" applyProtection="1">
      <alignment horizontal="center" vertical="center"/>
      <protection locked="0" hidden="1"/>
    </xf>
    <xf numFmtId="0" fontId="3" fillId="0" borderId="0" xfId="8" applyFont="1" applyAlignment="1" applyProtection="1">
      <alignment horizontal="center" vertical="center"/>
      <protection locked="0" hidden="1"/>
    </xf>
    <xf numFmtId="0" fontId="3" fillId="2" borderId="0" xfId="8" applyFont="1" applyFill="1" applyAlignment="1" applyProtection="1">
      <alignment horizontal="center" vertical="center"/>
      <protection hidden="1"/>
    </xf>
    <xf numFmtId="0" fontId="8" fillId="5" borderId="0" xfId="8" applyFont="1" applyFill="1" applyAlignment="1" applyProtection="1">
      <alignment horizontal="left" vertical="center"/>
      <protection hidden="1"/>
    </xf>
    <xf numFmtId="20" fontId="3" fillId="5" borderId="0" xfId="8" applyNumberFormat="1" applyFont="1" applyFill="1" applyAlignment="1">
      <alignment vertical="center"/>
    </xf>
    <xf numFmtId="0" fontId="3" fillId="5" borderId="39" xfId="8" applyFont="1" applyFill="1" applyBorder="1" applyAlignment="1" applyProtection="1">
      <alignment horizontal="center" vertical="center"/>
      <protection hidden="1"/>
    </xf>
    <xf numFmtId="0" fontId="3" fillId="5" borderId="27" xfId="8" applyFont="1" applyFill="1" applyBorder="1" applyAlignment="1" applyProtection="1">
      <alignment horizontal="center" vertical="center"/>
      <protection hidden="1"/>
    </xf>
    <xf numFmtId="0" fontId="3" fillId="5" borderId="30" xfId="8" applyFont="1" applyFill="1" applyBorder="1" applyAlignment="1" applyProtection="1">
      <alignment horizontal="center" vertical="center"/>
      <protection hidden="1"/>
    </xf>
    <xf numFmtId="0" fontId="3" fillId="5" borderId="0" xfId="8" applyFont="1" applyFill="1" applyAlignment="1" applyProtection="1">
      <alignment horizontal="left" vertical="center"/>
      <protection locked="0" hidden="1"/>
    </xf>
    <xf numFmtId="0" fontId="3" fillId="4" borderId="0" xfId="8" applyFont="1" applyFill="1" applyAlignment="1" applyProtection="1">
      <alignment horizontal="left" vertical="center"/>
      <protection locked="0" hidden="1"/>
    </xf>
    <xf numFmtId="0" fontId="4" fillId="0" borderId="3" xfId="6" applyBorder="1" applyAlignment="1">
      <alignment horizontal="left"/>
    </xf>
    <xf numFmtId="2" fontId="16" fillId="0" borderId="3" xfId="6" applyNumberFormat="1" applyFont="1" applyBorder="1" applyAlignment="1">
      <alignment horizontal="center"/>
    </xf>
    <xf numFmtId="0" fontId="10" fillId="3" borderId="7" xfId="6" applyFont="1" applyFill="1" applyBorder="1" applyAlignment="1">
      <alignment horizontal="center" vertical="center" wrapText="1"/>
    </xf>
    <xf numFmtId="0" fontId="10" fillId="3" borderId="12" xfId="6" applyFont="1" applyFill="1" applyBorder="1" applyAlignment="1">
      <alignment horizontal="center" vertical="center" wrapText="1"/>
    </xf>
    <xf numFmtId="0" fontId="10" fillId="3" borderId="42" xfId="6" applyFont="1" applyFill="1" applyBorder="1" applyAlignment="1">
      <alignment horizontal="center" vertical="center" wrapText="1"/>
    </xf>
    <xf numFmtId="0" fontId="10" fillId="3" borderId="43" xfId="6" applyFont="1" applyFill="1" applyBorder="1" applyAlignment="1">
      <alignment horizontal="center" vertical="center" wrapText="1"/>
    </xf>
    <xf numFmtId="0" fontId="10" fillId="3" borderId="32" xfId="6" applyFont="1" applyFill="1" applyBorder="1" applyAlignment="1">
      <alignment horizontal="center" vertical="center" wrapText="1"/>
    </xf>
    <xf numFmtId="0" fontId="10" fillId="3" borderId="44" xfId="6" applyFont="1" applyFill="1" applyBorder="1" applyAlignment="1">
      <alignment horizontal="center" vertical="center" wrapText="1"/>
    </xf>
    <xf numFmtId="2" fontId="4" fillId="0" borderId="1" xfId="6" applyNumberFormat="1" applyBorder="1" applyAlignment="1">
      <alignment horizontal="center"/>
    </xf>
    <xf numFmtId="2" fontId="4" fillId="0" borderId="4" xfId="6" applyNumberFormat="1" applyBorder="1" applyAlignment="1">
      <alignment horizontal="center"/>
    </xf>
    <xf numFmtId="2" fontId="4" fillId="0" borderId="2" xfId="6" applyNumberFormat="1" applyBorder="1" applyAlignment="1">
      <alignment horizontal="center"/>
    </xf>
    <xf numFmtId="0" fontId="8" fillId="0" borderId="0" xfId="7" applyFont="1" applyAlignment="1">
      <alignment horizontal="left" vertical="center" wrapText="1"/>
    </xf>
    <xf numFmtId="0" fontId="16" fillId="0" borderId="3" xfId="6" applyFont="1" applyBorder="1" applyAlignment="1">
      <alignment horizontal="left"/>
    </xf>
  </cellXfs>
  <cellStyles count="19">
    <cellStyle name="Čárka" xfId="1" builtinId="3"/>
    <cellStyle name="Čárka 2" xfId="2" xr:uid="{00000000-0005-0000-0000-000001000000}"/>
    <cellStyle name="Čárka 3" xfId="13" xr:uid="{00000000-0005-0000-0000-000002000000}"/>
    <cellStyle name="Hyperlink" xfId="17" xr:uid="{00000000-000B-0000-0000-000008000000}"/>
    <cellStyle name="Hypertextový odkaz" xfId="18" builtinId="8"/>
    <cellStyle name="Měna" xfId="3" builtinId="4"/>
    <cellStyle name="Měna 2" xfId="4" xr:uid="{00000000-0005-0000-0000-000004000000}"/>
    <cellStyle name="Měna 3" xfId="14" xr:uid="{00000000-0005-0000-0000-000005000000}"/>
    <cellStyle name="Normal" xfId="16" xr:uid="{045E6B96-2303-420A-B5A7-BA7BFD4783C1}"/>
    <cellStyle name="Normální" xfId="0" builtinId="0"/>
    <cellStyle name="Normální 2" xfId="5" xr:uid="{00000000-0005-0000-0000-000007000000}"/>
    <cellStyle name="Normální 3" xfId="12" xr:uid="{00000000-0005-0000-0000-000008000000}"/>
    <cellStyle name="Normální 4" xfId="11" xr:uid="{00000000-0005-0000-0000-000009000000}"/>
    <cellStyle name="normální_HC-MIK-0009-Pro; HNA-MIK-0009-Pro; TPA-MIK-0009-Pro-Vyúčtování služební cesty 2005-06" xfId="6" xr:uid="{00000000-0005-0000-0000-00000A000000}"/>
    <cellStyle name="normální_Nový cesťák - tuzemský Audit1" xfId="7" xr:uid="{00000000-0005-0000-0000-00000B000000}"/>
    <cellStyle name="normální_Sešit5" xfId="8" xr:uid="{00000000-0005-0000-0000-00000C000000}"/>
    <cellStyle name="Procenta" xfId="9" builtinId="5"/>
    <cellStyle name="Procenta 2" xfId="10" xr:uid="{00000000-0005-0000-0000-00000E000000}"/>
    <cellStyle name="Procenta 3" xfId="15" xr:uid="{00000000-0005-0000-0000-00000F000000}"/>
  </cellStyles>
  <dxfs count="0"/>
  <tableStyles count="0" defaultTableStyle="TableStyleMedium9" defaultPivotStyle="PivotStyleLight16"/>
  <colors>
    <mruColors>
      <color rgb="FFFFFE9C"/>
      <color rgb="FFF6DE86"/>
      <color rgb="FFE0FA82"/>
      <color rgb="FFBEFF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336060</xdr:colOff>
      <xdr:row>20</xdr:row>
      <xdr:rowOff>55567</xdr:rowOff>
    </xdr:from>
    <xdr:ext cx="1412865" cy="633363"/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56623" y="3309942"/>
          <a:ext cx="1412865" cy="633363"/>
        </a:xfrm>
        <a:prstGeom prst="rect">
          <a:avLst/>
        </a:prstGeom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11113</xdr:colOff>
          <xdr:row>1</xdr:row>
          <xdr:rowOff>107950</xdr:rowOff>
        </xdr:from>
        <xdr:to>
          <xdr:col>25</xdr:col>
          <xdr:colOff>531813</xdr:colOff>
          <xdr:row>4</xdr:row>
          <xdr:rowOff>39688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 fLock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415412</xdr:colOff>
      <xdr:row>39</xdr:row>
      <xdr:rowOff>15879</xdr:rowOff>
    </xdr:from>
    <xdr:ext cx="1412865" cy="633363"/>
    <xdr:pic>
      <xdr:nvPicPr>
        <xdr:cNvPr id="8" name="Obrázek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337787" y="5357817"/>
          <a:ext cx="1412865" cy="633363"/>
        </a:xfrm>
        <a:prstGeom prst="rect">
          <a:avLst/>
        </a:prstGeom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28575</xdr:colOff>
          <xdr:row>4</xdr:row>
          <xdr:rowOff>0</xdr:rowOff>
        </xdr:from>
        <xdr:to>
          <xdr:col>27</xdr:col>
          <xdr:colOff>590550</xdr:colOff>
          <xdr:row>7</xdr:row>
          <xdr:rowOff>85725</xdr:rowOff>
        </xdr:to>
        <xdr:sp macro="" textlink="">
          <xdr:nvSpPr>
            <xdr:cNvPr id="5154" name="Object 34" hidden="1">
              <a:extLst>
                <a:ext uri="{63B3BB69-23CF-44E3-9099-C40C66FF867C}">
                  <a14:compatExt spid="_x0000_s5154"/>
                </a:ext>
                <a:ext uri="{FF2B5EF4-FFF2-40B4-BE49-F238E27FC236}">
                  <a16:creationId xmlns:a16="http://schemas.microsoft.com/office/drawing/2014/main" id="{00000000-0008-0000-0100-00002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 fLock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137598</xdr:colOff>
      <xdr:row>38</xdr:row>
      <xdr:rowOff>55567</xdr:rowOff>
    </xdr:from>
    <xdr:ext cx="1412865" cy="633363"/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837598" y="5365755"/>
          <a:ext cx="1412865" cy="633363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259080</xdr:colOff>
      <xdr:row>15</xdr:row>
      <xdr:rowOff>93796</xdr:rowOff>
    </xdr:from>
    <xdr:to>
      <xdr:col>16</xdr:col>
      <xdr:colOff>7921</xdr:colOff>
      <xdr:row>17</xdr:row>
      <xdr:rowOff>77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2540" y="2806516"/>
          <a:ext cx="2248201" cy="576841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22</xdr:row>
      <xdr:rowOff>15240</xdr:rowOff>
    </xdr:from>
    <xdr:to>
      <xdr:col>15</xdr:col>
      <xdr:colOff>38528</xdr:colOff>
      <xdr:row>42</xdr:row>
      <xdr:rowOff>99307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58940" y="4267200"/>
          <a:ext cx="3787568" cy="3436867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42</xdr:row>
      <xdr:rowOff>88900</xdr:rowOff>
    </xdr:from>
    <xdr:to>
      <xdr:col>18</xdr:col>
      <xdr:colOff>179556</xdr:colOff>
      <xdr:row>43</xdr:row>
      <xdr:rowOff>134620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43700" y="7632700"/>
          <a:ext cx="5546894" cy="2108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6</xdr:row>
          <xdr:rowOff>0</xdr:rowOff>
        </xdr:from>
        <xdr:to>
          <xdr:col>2</xdr:col>
          <xdr:colOff>476250</xdr:colOff>
          <xdr:row>10</xdr:row>
          <xdr:rowOff>142875</xdr:rowOff>
        </xdr:to>
        <xdr:sp macro="" textlink="">
          <xdr:nvSpPr>
            <xdr:cNvPr id="8194" name="Object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B8BB29EA-E1E7-B0A9-EDCD-3E6CE698446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2.xml"/><Relationship Id="rId5" Type="http://schemas.openxmlformats.org/officeDocument/2006/relationships/image" Target="../media/image3.emf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Relationship Id="rId5" Type="http://schemas.openxmlformats.org/officeDocument/2006/relationships/image" Target="../media/image7.emf"/><Relationship Id="rId4" Type="http://schemas.openxmlformats.org/officeDocument/2006/relationships/oleObject" Target="../embeddings/oleObject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1">
    <pageSetUpPr fitToPage="1"/>
  </sheetPr>
  <dimension ref="A1:Y87"/>
  <sheetViews>
    <sheetView showGridLines="0" tabSelected="1" zoomScale="120" zoomScaleNormal="120" workbookViewId="0">
      <selection activeCell="C4" sqref="C4:L4"/>
    </sheetView>
  </sheetViews>
  <sheetFormatPr defaultColWidth="9.140625" defaultRowHeight="12.75" x14ac:dyDescent="0.2"/>
  <cols>
    <col min="1" max="1" width="14.85546875" style="1" customWidth="1"/>
    <col min="2" max="2" width="7.5703125" style="1" customWidth="1"/>
    <col min="3" max="3" width="8.7109375" style="1" customWidth="1"/>
    <col min="4" max="4" width="1.85546875" style="1" customWidth="1"/>
    <col min="5" max="5" width="10.7109375" style="1" customWidth="1"/>
    <col min="6" max="6" width="9.85546875" style="1" customWidth="1"/>
    <col min="7" max="7" width="9.85546875" style="37" customWidth="1"/>
    <col min="8" max="8" width="9.85546875" style="1" customWidth="1"/>
    <col min="9" max="9" width="12.140625" style="1" hidden="1" customWidth="1"/>
    <col min="10" max="10" width="11.42578125" style="1" hidden="1" customWidth="1"/>
    <col min="11" max="11" width="14.140625" style="1" hidden="1" customWidth="1"/>
    <col min="12" max="12" width="18" style="1" customWidth="1"/>
    <col min="13" max="13" width="10.85546875" style="1" customWidth="1"/>
    <col min="14" max="15" width="3.140625" style="1" customWidth="1"/>
    <col min="16" max="16384" width="9.140625" style="1"/>
  </cols>
  <sheetData>
    <row r="1" spans="1:22" ht="17.45" customHeight="1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41"/>
    </row>
    <row r="2" spans="1:22" ht="18" customHeight="1" x14ac:dyDescent="0.25">
      <c r="A2" s="420" t="s">
        <v>0</v>
      </c>
      <c r="B2" s="420"/>
      <c r="C2" s="420"/>
      <c r="D2" s="420"/>
      <c r="E2" s="420"/>
      <c r="F2" s="420"/>
      <c r="G2" s="420"/>
      <c r="H2" s="420"/>
      <c r="I2" s="420"/>
      <c r="J2" s="420"/>
      <c r="K2" s="420"/>
      <c r="L2" s="420"/>
      <c r="M2" s="420"/>
      <c r="N2" s="42"/>
      <c r="P2" s="229" t="s">
        <v>286</v>
      </c>
    </row>
    <row r="3" spans="1:22" ht="15" customHeight="1" x14ac:dyDescent="0.2">
      <c r="A3" s="2"/>
      <c r="B3" s="2"/>
      <c r="C3" s="2"/>
      <c r="D3" s="198"/>
      <c r="E3" s="198"/>
      <c r="F3" s="198"/>
      <c r="G3" s="198"/>
      <c r="H3" s="3"/>
      <c r="I3" s="3"/>
      <c r="J3" s="3"/>
      <c r="K3" s="3"/>
      <c r="L3" s="3"/>
      <c r="M3" s="3"/>
    </row>
    <row r="4" spans="1:22" ht="12.75" customHeight="1" x14ac:dyDescent="0.2">
      <c r="A4" s="4" t="s">
        <v>321</v>
      </c>
      <c r="B4" s="5"/>
      <c r="C4" s="423"/>
      <c r="D4" s="424"/>
      <c r="E4" s="424"/>
      <c r="F4" s="424"/>
      <c r="G4" s="424"/>
      <c r="H4" s="424"/>
      <c r="I4" s="424"/>
      <c r="J4" s="424"/>
      <c r="K4" s="424"/>
      <c r="L4" s="425"/>
      <c r="M4" s="399"/>
      <c r="P4" s="1" t="s">
        <v>335</v>
      </c>
    </row>
    <row r="5" spans="1:22" ht="12.75" customHeight="1" x14ac:dyDescent="0.2">
      <c r="A5" s="4" t="s">
        <v>1</v>
      </c>
      <c r="B5" s="5"/>
      <c r="C5" s="423"/>
      <c r="D5" s="424"/>
      <c r="E5" s="424"/>
      <c r="F5" s="424"/>
      <c r="G5" s="424"/>
      <c r="H5" s="424"/>
      <c r="I5" s="424"/>
      <c r="J5" s="424"/>
      <c r="K5" s="424"/>
      <c r="L5" s="425"/>
      <c r="M5" s="399"/>
      <c r="N5" s="37"/>
    </row>
    <row r="6" spans="1:22" x14ac:dyDescent="0.2">
      <c r="A6" s="7" t="s">
        <v>2</v>
      </c>
      <c r="B6" s="8"/>
      <c r="C6" s="423"/>
      <c r="D6" s="424"/>
      <c r="E6" s="424"/>
      <c r="F6" s="424"/>
      <c r="G6" s="424"/>
      <c r="H6" s="424"/>
      <c r="I6" s="424"/>
      <c r="J6" s="424"/>
      <c r="K6" s="424"/>
      <c r="L6" s="425"/>
      <c r="M6" s="399"/>
      <c r="N6" s="37"/>
      <c r="P6" s="1" t="s">
        <v>323</v>
      </c>
      <c r="V6" s="391" t="s">
        <v>389</v>
      </c>
    </row>
    <row r="7" spans="1:22" x14ac:dyDescent="0.2">
      <c r="A7" s="4" t="s">
        <v>3</v>
      </c>
      <c r="B7" s="5"/>
      <c r="C7" s="423"/>
      <c r="D7" s="424"/>
      <c r="E7" s="424"/>
      <c r="F7" s="424"/>
      <c r="G7" s="424"/>
      <c r="H7" s="424"/>
      <c r="I7" s="424"/>
      <c r="J7" s="424"/>
      <c r="K7" s="424"/>
      <c r="L7" s="425"/>
      <c r="M7" s="399"/>
      <c r="N7" s="37"/>
      <c r="P7" s="1" t="s">
        <v>324</v>
      </c>
    </row>
    <row r="8" spans="1:22" ht="7.5" customHeight="1" x14ac:dyDescent="0.2">
      <c r="A8" s="3"/>
      <c r="B8" s="3"/>
      <c r="C8" s="415"/>
      <c r="D8" s="415"/>
      <c r="E8" s="12"/>
      <c r="F8" s="12"/>
      <c r="G8" s="11"/>
      <c r="H8" s="11"/>
      <c r="I8" s="11"/>
      <c r="J8" s="11"/>
      <c r="K8" s="11"/>
      <c r="L8" s="11"/>
      <c r="M8" s="11"/>
      <c r="N8" s="37"/>
    </row>
    <row r="9" spans="1:22" ht="13.5" customHeight="1" x14ac:dyDescent="0.2">
      <c r="A9" s="3"/>
      <c r="B9" s="3"/>
      <c r="C9" s="421" t="s">
        <v>4</v>
      </c>
      <c r="D9" s="422"/>
      <c r="E9" s="286"/>
      <c r="F9" s="287" t="s">
        <v>5</v>
      </c>
      <c r="G9" s="33"/>
      <c r="H9" s="33"/>
      <c r="I9" s="33"/>
      <c r="J9" s="11"/>
      <c r="K9" s="11"/>
      <c r="L9" s="11"/>
      <c r="M9" s="11"/>
      <c r="N9" s="37"/>
      <c r="P9" s="1" t="s">
        <v>287</v>
      </c>
      <c r="T9" s="388" t="s">
        <v>379</v>
      </c>
    </row>
    <row r="10" spans="1:22" x14ac:dyDescent="0.2">
      <c r="A10" s="4" t="s">
        <v>6</v>
      </c>
      <c r="B10" s="5"/>
      <c r="C10" s="418"/>
      <c r="D10" s="419"/>
      <c r="E10" s="288" t="s">
        <v>7</v>
      </c>
      <c r="F10" s="13"/>
      <c r="G10" s="289" t="s">
        <v>8</v>
      </c>
      <c r="H10" s="33"/>
      <c r="I10" s="33" t="s">
        <v>9</v>
      </c>
      <c r="J10" s="11" t="s">
        <v>10</v>
      </c>
      <c r="K10" s="11" t="s">
        <v>11</v>
      </c>
      <c r="L10" s="14"/>
      <c r="M10" s="11"/>
      <c r="N10" s="37"/>
      <c r="P10" s="1" t="s">
        <v>288</v>
      </c>
      <c r="T10" s="388" t="s">
        <v>380</v>
      </c>
    </row>
    <row r="11" spans="1:22" x14ac:dyDescent="0.2">
      <c r="A11" s="4" t="s">
        <v>12</v>
      </c>
      <c r="B11" s="5"/>
      <c r="C11" s="421"/>
      <c r="D11" s="422"/>
      <c r="E11" s="290" t="s">
        <v>8</v>
      </c>
      <c r="F11" s="291">
        <f>IF(C13=1,(C12+F12)-(C10+F10),24-F10)</f>
        <v>0</v>
      </c>
      <c r="G11" s="289" t="s">
        <v>8</v>
      </c>
      <c r="H11" s="33"/>
      <c r="I11" s="292">
        <f>IF((HOUR($F11)+MINUTE($F11)/60)&lt;5,1,0)</f>
        <v>1</v>
      </c>
      <c r="J11" s="15">
        <f>IF((HOUR($F11)+MINUTE($F11)/60)&lt;=12,1,0)-I11</f>
        <v>0</v>
      </c>
      <c r="K11" s="11">
        <f>IF((HOUR($F11)+MINUTE($F11)/60)&lt;=18,1,0)-J11-I11</f>
        <v>0</v>
      </c>
      <c r="L11" s="14"/>
      <c r="M11" s="11"/>
      <c r="N11" s="37"/>
    </row>
    <row r="12" spans="1:22" x14ac:dyDescent="0.2">
      <c r="A12" s="4" t="s">
        <v>13</v>
      </c>
      <c r="B12" s="5"/>
      <c r="C12" s="418"/>
      <c r="D12" s="419"/>
      <c r="E12" s="288" t="s">
        <v>7</v>
      </c>
      <c r="F12" s="13"/>
      <c r="G12" s="289" t="s">
        <v>8</v>
      </c>
      <c r="H12" s="33"/>
      <c r="I12" s="292">
        <f>IF(AND(C13&gt;1,(HOUR($F12)+MINUTE($F12)/60)&lt;5),1,0)</f>
        <v>0</v>
      </c>
      <c r="J12" s="16">
        <f>IF(AND(C13&gt;1,(HOUR($F12)+MINUTE($F12)/60)&lt;=12),1,0)-I12</f>
        <v>0</v>
      </c>
      <c r="K12" s="17">
        <f>IF(AND(C13&gt;1,(HOUR($F12)+MINUTE($F12)/60)&lt;=18),1,0)-J12-I12</f>
        <v>0</v>
      </c>
      <c r="L12" s="14"/>
      <c r="M12" s="11"/>
      <c r="N12" s="37"/>
      <c r="P12" s="1" t="s">
        <v>329</v>
      </c>
    </row>
    <row r="13" spans="1:22" x14ac:dyDescent="0.2">
      <c r="A13" s="4" t="s">
        <v>14</v>
      </c>
      <c r="B13" s="5"/>
      <c r="C13" s="429">
        <f>$C$12-$C$10+1</f>
        <v>1</v>
      </c>
      <c r="D13" s="430"/>
      <c r="E13" s="293" t="str">
        <f>IF(C13&lt;5,"dny","dní")</f>
        <v>dny</v>
      </c>
      <c r="F13" s="294"/>
      <c r="G13" s="33"/>
      <c r="H13" s="33"/>
      <c r="I13" s="33"/>
      <c r="J13" s="11"/>
      <c r="K13" s="11"/>
      <c r="L13" s="12"/>
      <c r="M13" s="18"/>
      <c r="N13" s="37"/>
      <c r="P13" s="1" t="s">
        <v>330</v>
      </c>
    </row>
    <row r="14" spans="1:22" ht="7.5" customHeight="1" x14ac:dyDescent="0.2">
      <c r="A14" s="3"/>
      <c r="B14" s="3"/>
      <c r="C14" s="431"/>
      <c r="D14" s="431"/>
      <c r="E14" s="33"/>
      <c r="F14" s="33"/>
      <c r="G14" s="33"/>
      <c r="H14" s="33"/>
      <c r="I14" s="33"/>
      <c r="J14" s="11"/>
      <c r="K14" s="11"/>
      <c r="L14" s="11"/>
      <c r="M14" s="11"/>
      <c r="N14" s="37"/>
    </row>
    <row r="15" spans="1:22" x14ac:dyDescent="0.2">
      <c r="A15" s="4" t="s">
        <v>15</v>
      </c>
      <c r="B15" s="5"/>
      <c r="C15" s="432"/>
      <c r="D15" s="433"/>
      <c r="E15" s="433"/>
      <c r="F15" s="433"/>
      <c r="G15" s="433"/>
      <c r="H15" s="433"/>
      <c r="I15" s="434"/>
      <c r="J15" s="11"/>
      <c r="K15" s="11"/>
      <c r="L15" s="246"/>
      <c r="M15" s="19"/>
      <c r="N15" s="37"/>
    </row>
    <row r="16" spans="1:22" x14ac:dyDescent="0.2">
      <c r="A16" s="4" t="s">
        <v>409</v>
      </c>
      <c r="B16" s="5"/>
      <c r="C16" s="423"/>
      <c r="D16" s="424"/>
      <c r="E16" s="425"/>
      <c r="F16" s="11"/>
      <c r="G16" s="11"/>
      <c r="H16" s="3"/>
      <c r="I16" s="3"/>
      <c r="J16" s="3"/>
      <c r="K16" s="3"/>
      <c r="L16" s="3"/>
      <c r="M16" s="3"/>
    </row>
    <row r="17" spans="1:16" x14ac:dyDescent="0.2">
      <c r="A17" s="3"/>
      <c r="B17" s="3"/>
      <c r="C17" s="406"/>
      <c r="D17" s="406"/>
      <c r="E17" s="406"/>
      <c r="F17" s="11"/>
      <c r="G17" s="11"/>
      <c r="H17" s="3"/>
      <c r="I17" s="3"/>
      <c r="J17" s="3"/>
      <c r="K17" s="3"/>
      <c r="L17" s="3"/>
      <c r="M17" s="3"/>
    </row>
    <row r="18" spans="1:16" ht="13.5" customHeight="1" x14ac:dyDescent="0.2">
      <c r="A18" s="3"/>
      <c r="B18" s="3"/>
      <c r="C18" s="3"/>
      <c r="D18" s="14"/>
      <c r="E18" s="14"/>
      <c r="F18" s="14"/>
      <c r="G18" s="14"/>
      <c r="H18" s="14"/>
      <c r="I18" s="14"/>
      <c r="J18" s="14"/>
      <c r="K18" s="14"/>
      <c r="L18" s="14"/>
      <c r="M18" s="14"/>
      <c r="P18" s="204" t="s">
        <v>332</v>
      </c>
    </row>
    <row r="19" spans="1:16" ht="25.5" customHeight="1" x14ac:dyDescent="0.2">
      <c r="A19" s="3"/>
      <c r="B19" s="3"/>
      <c r="C19" s="3"/>
      <c r="D19" s="11"/>
      <c r="E19" s="11"/>
      <c r="F19" s="428" t="s">
        <v>16</v>
      </c>
      <c r="G19" s="428"/>
      <c r="H19" s="428"/>
      <c r="I19" s="3"/>
      <c r="J19" s="3"/>
      <c r="K19" s="3"/>
      <c r="L19" s="3"/>
      <c r="M19" s="3"/>
      <c r="P19" s="1" t="s">
        <v>399</v>
      </c>
    </row>
    <row r="20" spans="1:16" x14ac:dyDescent="0.2">
      <c r="A20" s="4" t="s">
        <v>17</v>
      </c>
      <c r="B20" s="20"/>
      <c r="C20" s="295" t="s">
        <v>18</v>
      </c>
      <c r="D20" s="296"/>
      <c r="E20" s="297" t="s">
        <v>19</v>
      </c>
      <c r="F20" s="200" t="s">
        <v>20</v>
      </c>
      <c r="G20" s="200" t="s">
        <v>21</v>
      </c>
      <c r="H20" s="200" t="s">
        <v>22</v>
      </c>
      <c r="I20" s="21" t="s">
        <v>23</v>
      </c>
      <c r="J20" s="21" t="s">
        <v>24</v>
      </c>
      <c r="K20" s="21" t="s">
        <v>25</v>
      </c>
      <c r="L20" s="6" t="s">
        <v>26</v>
      </c>
      <c r="M20" s="3"/>
      <c r="P20" s="1" t="s">
        <v>331</v>
      </c>
    </row>
    <row r="21" spans="1:16" x14ac:dyDescent="0.2">
      <c r="A21" s="4" t="s">
        <v>27</v>
      </c>
      <c r="B21" s="20"/>
      <c r="C21" s="288">
        <f>SUM(J11:J12)</f>
        <v>0</v>
      </c>
      <c r="D21" s="296" t="s">
        <v>28</v>
      </c>
      <c r="E21" s="404">
        <v>155</v>
      </c>
      <c r="F21" s="22"/>
      <c r="G21" s="22"/>
      <c r="H21" s="22"/>
      <c r="I21" s="23">
        <f>F21*0.7*$E21</f>
        <v>0</v>
      </c>
      <c r="J21" s="23">
        <f>G21*0.7*$E21</f>
        <v>0</v>
      </c>
      <c r="K21" s="23">
        <f>H21*0.7*$E21</f>
        <v>0</v>
      </c>
      <c r="L21" s="299">
        <f>MAX(0,C21*E21-I21-J21-K21)</f>
        <v>0</v>
      </c>
      <c r="M21" s="3"/>
    </row>
    <row r="22" spans="1:16" x14ac:dyDescent="0.2">
      <c r="A22" s="4" t="s">
        <v>29</v>
      </c>
      <c r="B22" s="20"/>
      <c r="C22" s="288">
        <f>SUM(K11:K12)</f>
        <v>0</v>
      </c>
      <c r="D22" s="296" t="s">
        <v>28</v>
      </c>
      <c r="E22" s="404">
        <v>236</v>
      </c>
      <c r="F22" s="25"/>
      <c r="G22" s="25"/>
      <c r="H22" s="25"/>
      <c r="I22" s="23">
        <f>F22*0.35*$E22</f>
        <v>0</v>
      </c>
      <c r="J22" s="23">
        <f>G22*0.35*$E22</f>
        <v>0</v>
      </c>
      <c r="K22" s="23">
        <f>H22*0.35*$E22</f>
        <v>0</v>
      </c>
      <c r="L22" s="299">
        <f>MAX(0,C22*E22-I22-J22-K22)</f>
        <v>0</v>
      </c>
      <c r="M22" s="3"/>
      <c r="P22" s="1" t="s">
        <v>398</v>
      </c>
    </row>
    <row r="23" spans="1:16" x14ac:dyDescent="0.2">
      <c r="A23" s="4" t="s">
        <v>30</v>
      </c>
      <c r="B23" s="20"/>
      <c r="C23" s="298">
        <f>C13-C21-C22-I11-I12</f>
        <v>0</v>
      </c>
      <c r="D23" s="296" t="s">
        <v>28</v>
      </c>
      <c r="E23" s="404">
        <v>370</v>
      </c>
      <c r="F23" s="25"/>
      <c r="G23" s="25"/>
      <c r="H23" s="25"/>
      <c r="I23" s="23">
        <f>F23*0.25*$E23</f>
        <v>0</v>
      </c>
      <c r="J23" s="23">
        <f>G23*0.25*$E23</f>
        <v>0</v>
      </c>
      <c r="K23" s="23">
        <f>H23*0.25*$E23</f>
        <v>0</v>
      </c>
      <c r="L23" s="299">
        <f>MAX(0,C23*E23-I23-J23-K23)</f>
        <v>0</v>
      </c>
      <c r="M23" s="3"/>
      <c r="P23" s="1" t="s">
        <v>377</v>
      </c>
    </row>
    <row r="24" spans="1:16" x14ac:dyDescent="0.2">
      <c r="A24" s="4" t="s">
        <v>31</v>
      </c>
      <c r="B24" s="20"/>
      <c r="C24" s="288">
        <f>SUM(C21:C23)</f>
        <v>0</v>
      </c>
      <c r="D24" s="296"/>
      <c r="E24" s="296"/>
      <c r="F24" s="199"/>
      <c r="G24" s="199"/>
      <c r="H24" s="43" t="s">
        <v>32</v>
      </c>
      <c r="I24" s="199"/>
      <c r="J24" s="199"/>
      <c r="K24" s="43"/>
      <c r="L24" s="24">
        <f>ROUND(SUM(L21:L23),0)</f>
        <v>0</v>
      </c>
      <c r="M24" s="3"/>
      <c r="P24" s="388" t="s">
        <v>378</v>
      </c>
    </row>
    <row r="25" spans="1:16" ht="21" customHeight="1" x14ac:dyDescent="0.2">
      <c r="A25" s="3"/>
      <c r="B25" s="3"/>
      <c r="C25" s="3"/>
      <c r="D25" s="11"/>
      <c r="E25" s="11"/>
      <c r="F25" s="11"/>
      <c r="G25" s="11"/>
      <c r="H25" s="3"/>
      <c r="I25" s="3"/>
      <c r="J25" s="3"/>
      <c r="K25" s="3"/>
      <c r="L25" s="3"/>
      <c r="M25" s="3"/>
    </row>
    <row r="26" spans="1:16" x14ac:dyDescent="0.2">
      <c r="A26" s="4" t="s">
        <v>298</v>
      </c>
      <c r="B26" s="20"/>
      <c r="C26" s="20"/>
      <c r="D26" s="199"/>
      <c r="E26" s="199"/>
      <c r="F26" s="199"/>
      <c r="G26" s="199"/>
      <c r="H26" s="20"/>
      <c r="I26" s="3"/>
      <c r="J26" s="3"/>
      <c r="K26" s="3"/>
      <c r="L26" s="6" t="s">
        <v>26</v>
      </c>
      <c r="M26" s="3"/>
      <c r="P26" s="204" t="s">
        <v>336</v>
      </c>
    </row>
    <row r="27" spans="1:16" x14ac:dyDescent="0.2">
      <c r="A27" s="4" t="s">
        <v>368</v>
      </c>
      <c r="B27" s="20"/>
      <c r="C27" s="20"/>
      <c r="D27" s="199"/>
      <c r="E27" s="199"/>
      <c r="F27" s="199"/>
      <c r="G27" s="199"/>
      <c r="H27" s="199"/>
      <c r="I27" s="199"/>
      <c r="J27" s="199"/>
      <c r="K27" s="199"/>
      <c r="L27" s="300">
        <f>IF(C15="Soukromým vozidlem",+'Soukromé vozidlo'!D20,0)</f>
        <v>0</v>
      </c>
      <c r="M27" s="3"/>
      <c r="P27" s="1" t="s">
        <v>299</v>
      </c>
    </row>
    <row r="28" spans="1:16" x14ac:dyDescent="0.2">
      <c r="A28" s="4" t="s">
        <v>365</v>
      </c>
      <c r="B28" s="20"/>
      <c r="C28" s="20"/>
      <c r="D28" s="199"/>
      <c r="E28" s="199"/>
      <c r="F28" s="199"/>
      <c r="G28" s="199"/>
      <c r="H28" s="199"/>
      <c r="I28" s="199"/>
      <c r="J28" s="199"/>
      <c r="K28" s="199"/>
      <c r="L28" s="26">
        <v>0</v>
      </c>
      <c r="M28" s="3"/>
    </row>
    <row r="29" spans="1:16" x14ac:dyDescent="0.2">
      <c r="A29" s="38" t="s">
        <v>366</v>
      </c>
      <c r="B29" s="39"/>
      <c r="C29" s="432"/>
      <c r="D29" s="433"/>
      <c r="E29" s="433"/>
      <c r="F29" s="433"/>
      <c r="G29" s="433"/>
      <c r="H29" s="434"/>
      <c r="I29" s="39"/>
      <c r="J29" s="199"/>
      <c r="K29" s="199"/>
      <c r="L29" s="26">
        <v>0</v>
      </c>
      <c r="M29" s="3"/>
      <c r="P29" s="1" t="s">
        <v>333</v>
      </c>
    </row>
    <row r="30" spans="1:16" x14ac:dyDescent="0.2">
      <c r="A30" s="4"/>
      <c r="B30" s="39"/>
      <c r="C30" s="432"/>
      <c r="D30" s="433"/>
      <c r="E30" s="433"/>
      <c r="F30" s="433"/>
      <c r="G30" s="433"/>
      <c r="H30" s="434"/>
      <c r="I30" s="39"/>
      <c r="J30" s="199"/>
      <c r="K30" s="199"/>
      <c r="L30" s="26">
        <v>0</v>
      </c>
      <c r="M30" s="3"/>
      <c r="P30" s="230" t="s">
        <v>334</v>
      </c>
    </row>
    <row r="31" spans="1:16" x14ac:dyDescent="0.2">
      <c r="A31" s="4"/>
      <c r="B31" s="39"/>
      <c r="C31" s="432"/>
      <c r="D31" s="433"/>
      <c r="E31" s="433"/>
      <c r="F31" s="433"/>
      <c r="G31" s="433"/>
      <c r="H31" s="434"/>
      <c r="I31" s="39"/>
      <c r="J31" s="199"/>
      <c r="K31" s="199"/>
      <c r="L31" s="26">
        <v>0</v>
      </c>
      <c r="M31" s="3"/>
      <c r="P31" s="230"/>
    </row>
    <row r="32" spans="1:16" x14ac:dyDescent="0.2">
      <c r="A32" s="38"/>
      <c r="B32" s="39"/>
      <c r="C32" s="432"/>
      <c r="D32" s="433"/>
      <c r="E32" s="433"/>
      <c r="F32" s="433"/>
      <c r="G32" s="433"/>
      <c r="H32" s="434"/>
      <c r="I32" s="39"/>
      <c r="J32" s="199"/>
      <c r="K32" s="199"/>
      <c r="L32" s="26">
        <v>0</v>
      </c>
      <c r="M32" s="3"/>
      <c r="P32" s="1" t="s">
        <v>367</v>
      </c>
    </row>
    <row r="33" spans="1:16" x14ac:dyDescent="0.2">
      <c r="A33" s="4" t="s">
        <v>33</v>
      </c>
      <c r="B33" s="20"/>
      <c r="C33" s="20"/>
      <c r="D33" s="199"/>
      <c r="E33" s="199"/>
      <c r="F33" s="199"/>
      <c r="G33" s="199"/>
      <c r="H33" s="199"/>
      <c r="I33" s="199"/>
      <c r="J33" s="199"/>
      <c r="K33" s="199"/>
      <c r="L33" s="24">
        <f>CEILING(SUM(L27:L32),1)</f>
        <v>0</v>
      </c>
      <c r="M33" s="3"/>
    </row>
    <row r="34" spans="1:16" ht="27" customHeight="1" x14ac:dyDescent="0.2">
      <c r="A34" s="3"/>
      <c r="B34" s="3"/>
      <c r="C34" s="3"/>
      <c r="D34" s="11"/>
      <c r="E34" s="11"/>
      <c r="F34" s="11"/>
      <c r="G34" s="11"/>
      <c r="H34" s="11"/>
      <c r="I34" s="11"/>
      <c r="J34" s="11"/>
      <c r="K34" s="11"/>
      <c r="L34" s="11"/>
      <c r="M34" s="3"/>
      <c r="P34" s="230"/>
    </row>
    <row r="35" spans="1:16" x14ac:dyDescent="0.2">
      <c r="A35" s="4" t="s">
        <v>34</v>
      </c>
      <c r="B35" s="20"/>
      <c r="C35" s="20"/>
      <c r="D35" s="199"/>
      <c r="E35" s="199"/>
      <c r="F35" s="199"/>
      <c r="G35" s="199"/>
      <c r="H35" s="199"/>
      <c r="I35" s="199"/>
      <c r="J35" s="199"/>
      <c r="K35" s="199"/>
      <c r="L35" s="24">
        <f>L24+L33</f>
        <v>0</v>
      </c>
      <c r="M35" s="3"/>
      <c r="P35" s="1" t="s">
        <v>296</v>
      </c>
    </row>
    <row r="36" spans="1:16" x14ac:dyDescent="0.2">
      <c r="A36" s="20" t="s">
        <v>340</v>
      </c>
      <c r="B36" s="5"/>
      <c r="C36" s="20"/>
      <c r="D36" s="199"/>
      <c r="E36" s="199"/>
      <c r="F36" s="199"/>
      <c r="G36" s="199"/>
      <c r="H36" s="199"/>
      <c r="I36" s="199"/>
      <c r="J36" s="199"/>
      <c r="K36" s="199"/>
      <c r="L36" s="27">
        <v>0</v>
      </c>
      <c r="M36" s="3"/>
      <c r="P36" s="1" t="s">
        <v>297</v>
      </c>
    </row>
    <row r="37" spans="1:16" x14ac:dyDescent="0.2">
      <c r="A37" s="28" t="s">
        <v>35</v>
      </c>
      <c r="B37" s="29"/>
      <c r="C37" s="29"/>
      <c r="D37" s="30"/>
      <c r="E37" s="30"/>
      <c r="F37" s="30"/>
      <c r="G37" s="30"/>
      <c r="H37" s="30"/>
      <c r="I37" s="30"/>
      <c r="J37" s="30"/>
      <c r="K37" s="30"/>
      <c r="L37" s="31">
        <f>SUM(L35:L36)</f>
        <v>0</v>
      </c>
      <c r="M37" s="3"/>
      <c r="P37" s="1" t="s">
        <v>300</v>
      </c>
    </row>
    <row r="38" spans="1:16" x14ac:dyDescent="0.2">
      <c r="A38" s="3"/>
      <c r="B38" s="3"/>
      <c r="C38" s="3"/>
      <c r="D38" s="11"/>
      <c r="E38" s="11"/>
      <c r="F38" s="11"/>
      <c r="G38" s="11"/>
      <c r="H38" s="3"/>
      <c r="I38" s="3"/>
      <c r="J38" s="3"/>
      <c r="K38" s="3"/>
      <c r="L38" s="3"/>
      <c r="M38" s="3"/>
    </row>
    <row r="39" spans="1:16" x14ac:dyDescent="0.2">
      <c r="A39" s="32" t="s">
        <v>36</v>
      </c>
      <c r="B39" s="32"/>
      <c r="C39" s="32"/>
      <c r="D39" s="33"/>
      <c r="E39" s="33"/>
      <c r="F39" s="33"/>
      <c r="G39" s="33"/>
      <c r="H39" s="3"/>
      <c r="I39" s="3"/>
      <c r="J39" s="3"/>
      <c r="K39" s="3"/>
      <c r="L39" s="3"/>
      <c r="M39" s="3"/>
    </row>
    <row r="40" spans="1:16" ht="12.95" customHeight="1" x14ac:dyDescent="0.2">
      <c r="A40" s="32"/>
      <c r="B40" s="32"/>
      <c r="C40" s="32"/>
      <c r="D40" s="33"/>
      <c r="E40" s="33"/>
      <c r="F40" s="33"/>
      <c r="G40" s="33"/>
      <c r="H40" s="3"/>
      <c r="I40" s="3"/>
      <c r="J40" s="3"/>
      <c r="K40" s="3"/>
      <c r="L40" s="3"/>
      <c r="M40" s="3"/>
      <c r="P40" s="205" t="s">
        <v>290</v>
      </c>
    </row>
    <row r="41" spans="1:16" ht="12.95" customHeight="1" x14ac:dyDescent="0.2">
      <c r="A41" s="32" t="s">
        <v>37</v>
      </c>
      <c r="B41" s="427"/>
      <c r="C41" s="427"/>
      <c r="D41" s="427"/>
      <c r="E41" s="33"/>
      <c r="F41" s="33"/>
      <c r="G41" s="33"/>
      <c r="H41" s="33"/>
      <c r="I41" s="3"/>
      <c r="J41" s="3"/>
      <c r="K41" s="3"/>
      <c r="L41" s="3"/>
      <c r="M41" s="3"/>
    </row>
    <row r="42" spans="1:16" ht="12.95" customHeight="1" x14ac:dyDescent="0.2">
      <c r="A42" s="32"/>
      <c r="B42" s="32"/>
      <c r="C42" s="32"/>
      <c r="D42" s="33"/>
      <c r="E42" s="33"/>
      <c r="F42" s="33"/>
      <c r="G42" s="33"/>
      <c r="H42" s="33"/>
      <c r="I42" s="3"/>
      <c r="J42" s="3"/>
      <c r="K42" s="3"/>
      <c r="L42" s="3"/>
      <c r="M42" s="3"/>
    </row>
    <row r="43" spans="1:16" ht="17.45" customHeight="1" x14ac:dyDescent="0.2">
      <c r="A43" s="32"/>
      <c r="B43" s="32"/>
      <c r="C43" s="32"/>
      <c r="D43" s="33"/>
      <c r="E43" s="33"/>
      <c r="F43" s="33"/>
      <c r="G43" s="33"/>
      <c r="H43" s="34"/>
      <c r="I43" s="3"/>
      <c r="J43" s="3"/>
      <c r="K43" s="3"/>
      <c r="L43" s="3"/>
      <c r="M43" s="3"/>
    </row>
    <row r="44" spans="1:16" x14ac:dyDescent="0.2">
      <c r="A44" s="32"/>
      <c r="B44" s="32"/>
      <c r="C44" s="32"/>
      <c r="D44" s="33"/>
      <c r="E44" s="33"/>
      <c r="F44" s="33"/>
      <c r="G44" s="33"/>
      <c r="H44" s="33"/>
      <c r="I44" s="3"/>
      <c r="J44" s="3"/>
      <c r="K44" s="3"/>
      <c r="L44" s="3"/>
      <c r="M44" s="3"/>
      <c r="P44" s="204" t="s">
        <v>291</v>
      </c>
    </row>
    <row r="45" spans="1:16" ht="17.45" customHeight="1" x14ac:dyDescent="0.2">
      <c r="A45" s="32"/>
      <c r="B45" s="32"/>
      <c r="C45" s="32"/>
      <c r="D45" s="33"/>
      <c r="E45" s="33"/>
      <c r="F45" s="33"/>
      <c r="G45" s="33"/>
      <c r="H45" s="35"/>
      <c r="I45" s="3"/>
      <c r="J45" s="3"/>
      <c r="K45" s="3"/>
      <c r="L45" s="3"/>
      <c r="M45" s="3"/>
      <c r="P45" s="1" t="s">
        <v>292</v>
      </c>
    </row>
    <row r="46" spans="1:16" ht="34.5" customHeight="1" x14ac:dyDescent="0.2">
      <c r="A46" s="32" t="s">
        <v>38</v>
      </c>
      <c r="B46" s="32"/>
      <c r="C46" s="32"/>
      <c r="D46" s="33"/>
      <c r="E46" s="33"/>
      <c r="F46" s="33"/>
      <c r="G46" s="33"/>
      <c r="H46" s="33"/>
      <c r="I46" s="3"/>
      <c r="J46" s="3"/>
      <c r="K46" s="3"/>
      <c r="L46" s="3"/>
      <c r="M46" s="3"/>
      <c r="P46" s="207" t="s">
        <v>293</v>
      </c>
    </row>
    <row r="47" spans="1:16" x14ac:dyDescent="0.2">
      <c r="A47" s="32" t="s">
        <v>39</v>
      </c>
      <c r="B47" s="32"/>
      <c r="C47" s="32"/>
      <c r="D47" s="33"/>
      <c r="E47" s="426"/>
      <c r="F47" s="426"/>
      <c r="G47" s="426"/>
      <c r="H47" s="33"/>
      <c r="I47" s="3"/>
      <c r="J47" s="3"/>
      <c r="K47" s="3"/>
      <c r="L47" s="3"/>
      <c r="M47" s="3"/>
    </row>
    <row r="48" spans="1:16" ht="16.5" customHeight="1" x14ac:dyDescent="0.2">
      <c r="A48" s="32"/>
      <c r="B48" s="32"/>
      <c r="C48" s="32"/>
      <c r="D48" s="33"/>
      <c r="E48" s="32"/>
      <c r="F48" s="33"/>
      <c r="G48" s="33"/>
      <c r="H48" s="33"/>
      <c r="I48" s="3"/>
      <c r="J48" s="3"/>
      <c r="K48" s="3"/>
      <c r="L48" s="3"/>
      <c r="M48" s="3"/>
      <c r="P48" s="205" t="s">
        <v>294</v>
      </c>
    </row>
    <row r="49" spans="1:16" ht="16.5" customHeight="1" x14ac:dyDescent="0.2">
      <c r="A49" s="32"/>
      <c r="B49" s="32"/>
      <c r="C49" s="32"/>
      <c r="D49" s="33"/>
      <c r="E49" s="32"/>
      <c r="F49" s="33"/>
      <c r="G49" s="33"/>
      <c r="H49" s="33"/>
      <c r="I49" s="3"/>
      <c r="J49" s="3"/>
      <c r="K49" s="3"/>
      <c r="L49" s="3"/>
      <c r="M49" s="3"/>
    </row>
    <row r="50" spans="1:16" ht="16.5" customHeight="1" x14ac:dyDescent="0.2">
      <c r="A50" s="32"/>
      <c r="B50" s="32"/>
      <c r="C50" s="32"/>
      <c r="D50" s="33"/>
      <c r="E50" s="32"/>
      <c r="F50" s="33"/>
      <c r="G50" s="33"/>
      <c r="H50" s="33"/>
      <c r="I50" s="3"/>
      <c r="J50" s="3"/>
      <c r="K50" s="3"/>
      <c r="L50" s="3"/>
      <c r="M50" s="3"/>
    </row>
    <row r="51" spans="1:16" ht="16.5" customHeight="1" x14ac:dyDescent="0.2">
      <c r="A51" s="32"/>
      <c r="B51" s="32"/>
      <c r="C51" s="32"/>
      <c r="D51" s="33"/>
      <c r="E51" s="32"/>
      <c r="F51" s="33"/>
      <c r="G51" s="33"/>
      <c r="H51" s="33"/>
      <c r="I51" s="3"/>
      <c r="J51" s="3"/>
      <c r="K51" s="3"/>
      <c r="L51" s="3"/>
      <c r="M51" s="3"/>
    </row>
    <row r="52" spans="1:16" ht="16.5" customHeight="1" x14ac:dyDescent="0.2">
      <c r="A52" s="4" t="s">
        <v>304</v>
      </c>
      <c r="B52" s="20"/>
      <c r="C52" s="20"/>
      <c r="D52" s="199"/>
      <c r="E52" s="199"/>
      <c r="F52" s="199"/>
      <c r="G52" s="199"/>
      <c r="H52" s="20"/>
      <c r="I52" s="3"/>
      <c r="J52" s="3"/>
      <c r="K52" s="3"/>
      <c r="L52" s="206"/>
      <c r="M52" s="3"/>
      <c r="P52" s="204" t="s">
        <v>337</v>
      </c>
    </row>
    <row r="53" spans="1:16" ht="16.5" customHeight="1" x14ac:dyDescent="0.2">
      <c r="A53" s="6" t="s">
        <v>306</v>
      </c>
      <c r="B53" s="380" t="s">
        <v>4</v>
      </c>
      <c r="C53" s="416" t="s">
        <v>307</v>
      </c>
      <c r="D53" s="417"/>
      <c r="E53" s="206" t="s">
        <v>372</v>
      </c>
      <c r="F53" s="415" t="s">
        <v>308</v>
      </c>
      <c r="G53" s="415"/>
      <c r="H53" s="415"/>
      <c r="I53" s="11"/>
      <c r="J53" s="11"/>
      <c r="K53" s="11"/>
      <c r="L53" s="6" t="s">
        <v>26</v>
      </c>
      <c r="M53" s="3"/>
    </row>
    <row r="54" spans="1:16" ht="16.5" customHeight="1" x14ac:dyDescent="0.2">
      <c r="A54" s="382"/>
      <c r="B54" s="381"/>
      <c r="C54" s="413"/>
      <c r="D54" s="414"/>
      <c r="E54" s="383"/>
      <c r="F54" s="412"/>
      <c r="G54" s="412"/>
      <c r="H54" s="412"/>
      <c r="I54" s="384"/>
      <c r="J54" s="384"/>
      <c r="K54" s="384"/>
      <c r="L54" s="385">
        <v>0</v>
      </c>
      <c r="M54" s="3"/>
      <c r="P54" s="1" t="s">
        <v>338</v>
      </c>
    </row>
    <row r="55" spans="1:16" ht="16.5" customHeight="1" x14ac:dyDescent="0.2">
      <c r="A55" s="382"/>
      <c r="B55" s="381"/>
      <c r="C55" s="413"/>
      <c r="D55" s="414"/>
      <c r="E55" s="383"/>
      <c r="F55" s="412"/>
      <c r="G55" s="412"/>
      <c r="H55" s="412"/>
      <c r="I55" s="384"/>
      <c r="J55" s="384"/>
      <c r="K55" s="384"/>
      <c r="L55" s="385">
        <v>0</v>
      </c>
      <c r="M55" s="3"/>
      <c r="P55" s="1" t="s">
        <v>339</v>
      </c>
    </row>
    <row r="56" spans="1:16" ht="16.5" customHeight="1" x14ac:dyDescent="0.2">
      <c r="A56" s="382"/>
      <c r="B56" s="381"/>
      <c r="C56" s="413"/>
      <c r="D56" s="414"/>
      <c r="E56" s="383"/>
      <c r="F56" s="412"/>
      <c r="G56" s="412"/>
      <c r="H56" s="412"/>
      <c r="I56" s="384"/>
      <c r="J56" s="384"/>
      <c r="K56" s="384"/>
      <c r="L56" s="385">
        <v>0</v>
      </c>
      <c r="M56" s="3"/>
    </row>
    <row r="57" spans="1:16" ht="16.5" customHeight="1" x14ac:dyDescent="0.2">
      <c r="A57" s="382"/>
      <c r="B57" s="381"/>
      <c r="C57" s="413"/>
      <c r="D57" s="414"/>
      <c r="E57" s="383"/>
      <c r="F57" s="412"/>
      <c r="G57" s="412"/>
      <c r="H57" s="412"/>
      <c r="I57" s="384"/>
      <c r="J57" s="384"/>
      <c r="K57" s="384"/>
      <c r="L57" s="385">
        <v>0</v>
      </c>
      <c r="M57" s="3"/>
      <c r="P57" s="1" t="s">
        <v>309</v>
      </c>
    </row>
    <row r="58" spans="1:16" ht="15" customHeight="1" x14ac:dyDescent="0.2">
      <c r="A58" s="382"/>
      <c r="B58" s="381"/>
      <c r="C58" s="413"/>
      <c r="D58" s="414"/>
      <c r="E58" s="383"/>
      <c r="F58" s="412"/>
      <c r="G58" s="412"/>
      <c r="H58" s="412"/>
      <c r="I58" s="384"/>
      <c r="J58" s="384"/>
      <c r="K58" s="384"/>
      <c r="L58" s="385">
        <v>0</v>
      </c>
      <c r="M58" s="3"/>
    </row>
    <row r="59" spans="1:16" ht="17.45" customHeight="1" x14ac:dyDescent="0.2">
      <c r="A59" s="4" t="s">
        <v>33</v>
      </c>
      <c r="B59" s="20"/>
      <c r="C59" s="20"/>
      <c r="D59" s="199"/>
      <c r="E59" s="199"/>
      <c r="F59" s="199"/>
      <c r="G59" s="199"/>
      <c r="H59" s="199"/>
      <c r="I59" s="199"/>
      <c r="J59" s="199"/>
      <c r="K59" s="199"/>
      <c r="L59" s="238">
        <f>CEILING(SUM(L54:L58),1)</f>
        <v>0</v>
      </c>
      <c r="M59" s="3"/>
      <c r="P59" s="204" t="s">
        <v>393</v>
      </c>
    </row>
    <row r="60" spans="1:16" ht="17.45" customHeight="1" x14ac:dyDescent="0.2">
      <c r="A60" s="3"/>
      <c r="B60" s="3"/>
      <c r="C60" s="3"/>
      <c r="D60" s="11"/>
      <c r="E60" s="11"/>
      <c r="F60" s="11"/>
      <c r="G60" s="11"/>
      <c r="H60" s="11"/>
      <c r="I60" s="11"/>
      <c r="J60" s="11"/>
      <c r="K60" s="11"/>
      <c r="L60" s="208"/>
      <c r="M60" s="3"/>
      <c r="P60" s="391" t="s">
        <v>394</v>
      </c>
    </row>
    <row r="61" spans="1:16" ht="17.45" customHeight="1" x14ac:dyDescent="0.2">
      <c r="A61" s="4" t="s">
        <v>305</v>
      </c>
      <c r="B61" s="20"/>
      <c r="C61" s="20"/>
      <c r="D61" s="199"/>
      <c r="E61" s="199"/>
      <c r="F61" s="199"/>
      <c r="G61" s="199"/>
      <c r="H61" s="199"/>
      <c r="I61" s="199"/>
      <c r="J61" s="199"/>
      <c r="K61" s="199"/>
      <c r="L61" s="24">
        <f>+L59+L35</f>
        <v>0</v>
      </c>
      <c r="M61" s="3"/>
      <c r="P61" s="391" t="s">
        <v>395</v>
      </c>
    </row>
    <row r="62" spans="1:16" ht="17.45" customHeight="1" x14ac:dyDescent="0.2">
      <c r="A62" s="3"/>
      <c r="B62" s="3"/>
      <c r="C62" s="3"/>
      <c r="D62" s="11"/>
      <c r="E62" s="11"/>
      <c r="F62" s="11"/>
      <c r="G62" s="11"/>
      <c r="H62" s="11"/>
      <c r="I62" s="11"/>
      <c r="J62" s="11"/>
      <c r="K62" s="11"/>
      <c r="L62" s="208"/>
      <c r="M62" s="3"/>
      <c r="P62" s="391" t="s">
        <v>396</v>
      </c>
    </row>
    <row r="63" spans="1:16" hidden="1" x14ac:dyDescent="0.2">
      <c r="A63" s="3"/>
      <c r="B63" s="3"/>
      <c r="C63" s="3"/>
      <c r="D63" s="3"/>
      <c r="E63" s="3"/>
      <c r="F63" s="3"/>
      <c r="G63" s="11"/>
      <c r="H63" s="3"/>
      <c r="I63" s="3"/>
      <c r="J63" s="3"/>
      <c r="K63" s="3"/>
      <c r="L63" s="3"/>
      <c r="M63" s="3"/>
      <c r="P63" s="391"/>
    </row>
    <row r="64" spans="1:16" hidden="1" x14ac:dyDescent="0.2">
      <c r="A64" s="2"/>
      <c r="B64" s="3"/>
      <c r="C64" s="3"/>
      <c r="D64" s="3"/>
      <c r="E64" s="3"/>
      <c r="F64" s="3"/>
      <c r="G64" s="11"/>
      <c r="H64" s="3"/>
      <c r="I64" s="3"/>
      <c r="J64" s="3"/>
      <c r="K64" s="3"/>
      <c r="L64" s="3"/>
      <c r="M64" s="3"/>
      <c r="P64" s="391"/>
    </row>
    <row r="65" spans="1:25" hidden="1" x14ac:dyDescent="0.2">
      <c r="A65" s="2"/>
      <c r="B65" s="3"/>
      <c r="C65" s="3"/>
      <c r="D65" s="3"/>
      <c r="E65" s="3"/>
      <c r="F65" s="3"/>
      <c r="G65" s="11"/>
      <c r="H65" s="3"/>
      <c r="I65" s="3"/>
      <c r="J65" s="3"/>
      <c r="K65" s="3"/>
      <c r="L65" s="3"/>
      <c r="M65" s="3"/>
      <c r="P65" s="391"/>
    </row>
    <row r="66" spans="1:25" hidden="1" x14ac:dyDescent="0.2">
      <c r="A66" s="2"/>
      <c r="B66" s="3"/>
      <c r="C66" s="3"/>
      <c r="D66" s="3"/>
      <c r="E66" s="3"/>
      <c r="F66" s="3"/>
      <c r="G66" s="11"/>
      <c r="H66" s="3"/>
      <c r="I66" s="3"/>
      <c r="J66" s="3"/>
      <c r="K66" s="3"/>
      <c r="L66" s="3"/>
      <c r="M66" s="3"/>
      <c r="P66" s="391"/>
    </row>
    <row r="67" spans="1:25" x14ac:dyDescent="0.2">
      <c r="A67" s="2"/>
      <c r="B67" s="3"/>
      <c r="C67" s="3"/>
      <c r="D67" s="3"/>
      <c r="E67" s="3"/>
      <c r="F67" s="3"/>
      <c r="G67" s="11"/>
      <c r="H67" s="3"/>
      <c r="I67" s="3"/>
      <c r="J67" s="3"/>
      <c r="K67" s="3"/>
      <c r="L67" s="3"/>
      <c r="M67" s="224"/>
      <c r="P67" s="391" t="s">
        <v>397</v>
      </c>
    </row>
    <row r="68" spans="1:25" hidden="1" x14ac:dyDescent="0.2">
      <c r="A68" s="36" t="s">
        <v>40</v>
      </c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</row>
    <row r="69" spans="1:25" hidden="1" x14ac:dyDescent="0.2">
      <c r="A69" s="36" t="s">
        <v>41</v>
      </c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</row>
    <row r="70" spans="1:25" hidden="1" x14ac:dyDescent="0.2">
      <c r="A70" s="92" t="s">
        <v>410</v>
      </c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</row>
    <row r="71" spans="1:25" hidden="1" x14ac:dyDescent="0.2">
      <c r="A71" s="36" t="s">
        <v>43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</row>
    <row r="72" spans="1:25" hidden="1" x14ac:dyDescent="0.2">
      <c r="A72" s="36" t="s">
        <v>44</v>
      </c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N72" s="36"/>
    </row>
    <row r="73" spans="1:25" hidden="1" x14ac:dyDescent="0.2">
      <c r="A73" s="1" t="s">
        <v>45</v>
      </c>
      <c r="N73" s="36"/>
    </row>
    <row r="74" spans="1:25" hidden="1" x14ac:dyDescent="0.2">
      <c r="A74" s="1" t="s">
        <v>46</v>
      </c>
      <c r="N74" s="36"/>
    </row>
    <row r="75" spans="1:25" hidden="1" x14ac:dyDescent="0.2">
      <c r="A75" s="1" t="s">
        <v>47</v>
      </c>
    </row>
    <row r="76" spans="1:25" hidden="1" x14ac:dyDescent="0.2">
      <c r="A76" s="1" t="s">
        <v>48</v>
      </c>
    </row>
    <row r="77" spans="1:25" hidden="1" x14ac:dyDescent="0.2">
      <c r="A77" s="1" t="s">
        <v>423</v>
      </c>
    </row>
    <row r="79" spans="1:25" s="36" customFormat="1" x14ac:dyDescent="0.2">
      <c r="A79" s="1"/>
      <c r="B79" s="1"/>
      <c r="C79" s="1"/>
      <c r="D79" s="1"/>
      <c r="E79" s="1"/>
      <c r="F79" s="1"/>
      <c r="G79" s="37"/>
      <c r="H79" s="1"/>
      <c r="I79" s="1"/>
      <c r="J79" s="1"/>
      <c r="K79" s="1"/>
      <c r="L79" s="1"/>
      <c r="M79" s="1"/>
      <c r="N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s="36" customFormat="1" x14ac:dyDescent="0.2">
      <c r="A80" s="1"/>
      <c r="B80" s="1"/>
      <c r="C80" s="1"/>
      <c r="D80" s="1"/>
      <c r="E80" s="1"/>
      <c r="F80" s="1"/>
      <c r="G80" s="37"/>
      <c r="H80" s="1"/>
      <c r="I80" s="1"/>
      <c r="J80" s="1"/>
      <c r="K80" s="1"/>
      <c r="L80" s="1"/>
      <c r="M80" s="1"/>
      <c r="N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s="36" customFormat="1" x14ac:dyDescent="0.2">
      <c r="A81" s="1"/>
      <c r="B81" s="1"/>
      <c r="C81" s="1"/>
      <c r="D81" s="1"/>
      <c r="E81" s="1"/>
      <c r="F81" s="1"/>
      <c r="G81" s="37"/>
      <c r="H81" s="1"/>
      <c r="I81" s="1"/>
      <c r="J81" s="1"/>
      <c r="K81" s="1"/>
      <c r="L81" s="1"/>
      <c r="M81" s="1"/>
      <c r="N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s="36" customFormat="1" x14ac:dyDescent="0.2">
      <c r="A82" s="1"/>
      <c r="B82" s="1"/>
      <c r="C82" s="1"/>
      <c r="D82" s="1"/>
      <c r="E82" s="1"/>
      <c r="F82" s="1"/>
      <c r="G82" s="37"/>
      <c r="H82" s="1"/>
      <c r="I82" s="1"/>
      <c r="J82" s="1"/>
      <c r="K82" s="1"/>
      <c r="L82" s="1"/>
      <c r="M82" s="1"/>
      <c r="N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s="36" customFormat="1" x14ac:dyDescent="0.2">
      <c r="A83" s="1"/>
      <c r="B83" s="1"/>
      <c r="C83" s="1"/>
      <c r="D83" s="1"/>
      <c r="E83" s="1"/>
      <c r="F83" s="1"/>
      <c r="G83" s="37"/>
      <c r="H83" s="1"/>
      <c r="I83" s="1"/>
      <c r="J83" s="1"/>
      <c r="K83" s="1"/>
      <c r="L83" s="1"/>
      <c r="M83" s="1"/>
      <c r="N83" s="1"/>
    </row>
    <row r="84" spans="1:25" x14ac:dyDescent="0.2">
      <c r="P84" s="36"/>
      <c r="Q84" s="36"/>
      <c r="R84" s="36"/>
      <c r="S84" s="36"/>
      <c r="T84" s="36"/>
      <c r="U84" s="36"/>
      <c r="V84" s="36"/>
      <c r="W84" s="36"/>
      <c r="X84" s="36"/>
      <c r="Y84" s="36"/>
    </row>
    <row r="85" spans="1:25" x14ac:dyDescent="0.2">
      <c r="P85" s="36"/>
      <c r="Q85" s="36"/>
      <c r="R85" s="36"/>
      <c r="S85" s="36"/>
      <c r="T85" s="36"/>
      <c r="U85" s="36"/>
      <c r="V85" s="36"/>
      <c r="W85" s="36"/>
      <c r="X85" s="36"/>
      <c r="Y85" s="36"/>
    </row>
    <row r="86" spans="1:25" x14ac:dyDescent="0.2">
      <c r="P86" s="36"/>
      <c r="Q86" s="36"/>
      <c r="R86" s="36"/>
      <c r="S86" s="36"/>
      <c r="T86" s="36"/>
      <c r="U86" s="36"/>
      <c r="V86" s="36"/>
      <c r="W86" s="36"/>
      <c r="X86" s="36"/>
      <c r="Y86" s="36"/>
    </row>
    <row r="87" spans="1:25" x14ac:dyDescent="0.2">
      <c r="P87" s="36"/>
      <c r="Q87" s="36"/>
      <c r="R87" s="36"/>
      <c r="S87" s="36"/>
      <c r="T87" s="36"/>
      <c r="U87" s="36"/>
      <c r="V87" s="36"/>
      <c r="W87" s="36"/>
      <c r="X87" s="36"/>
      <c r="Y87" s="36"/>
    </row>
  </sheetData>
  <sheetProtection algorithmName="SHA-512" hashValue="uaVANStUYdranBqHI/WjsBWGGDmJZHs5l0vyFOE9aTEqi5PXUq2zLhK2kLOXpya00Pp+zL3/9BdlaM+AfNXDVA==" saltValue="qd+fo93DcH/fo6HFtNPrGA==" spinCount="100000" sheet="1" objects="1" scenarios="1"/>
  <mergeCells count="33">
    <mergeCell ref="E47:G47"/>
    <mergeCell ref="B41:D41"/>
    <mergeCell ref="F19:H19"/>
    <mergeCell ref="C13:D13"/>
    <mergeCell ref="C14:D14"/>
    <mergeCell ref="C15:I15"/>
    <mergeCell ref="C29:H29"/>
    <mergeCell ref="C30:H30"/>
    <mergeCell ref="C32:H32"/>
    <mergeCell ref="C31:H31"/>
    <mergeCell ref="C16:E16"/>
    <mergeCell ref="C12:D12"/>
    <mergeCell ref="A2:M2"/>
    <mergeCell ref="C8:D8"/>
    <mergeCell ref="C9:D9"/>
    <mergeCell ref="C10:D10"/>
    <mergeCell ref="C11:D11"/>
    <mergeCell ref="C4:L4"/>
    <mergeCell ref="C5:L5"/>
    <mergeCell ref="C6:L6"/>
    <mergeCell ref="C7:L7"/>
    <mergeCell ref="F53:H53"/>
    <mergeCell ref="F54:H54"/>
    <mergeCell ref="F55:H55"/>
    <mergeCell ref="C53:D53"/>
    <mergeCell ref="C54:D54"/>
    <mergeCell ref="C55:D55"/>
    <mergeCell ref="F56:H56"/>
    <mergeCell ref="F57:H57"/>
    <mergeCell ref="F58:H58"/>
    <mergeCell ref="C56:D56"/>
    <mergeCell ref="C57:D57"/>
    <mergeCell ref="C58:D58"/>
  </mergeCells>
  <phoneticPr fontId="11" type="noConversion"/>
  <dataValidations count="2">
    <dataValidation type="decimal" operator="lessThanOrEqual" allowBlank="1" showInputMessage="1" showErrorMessage="1" error="Zadej záporné číslo" sqref="L36" xr:uid="{00000000-0002-0000-0100-000000000000}">
      <formula1>0</formula1>
    </dataValidation>
    <dataValidation type="list" allowBlank="1" showInputMessage="1" showErrorMessage="1" sqref="C15" xr:uid="{00000000-0002-0000-0100-000001000000}">
      <formula1>$A$69:$A$77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82" orientation="portrait" r:id="rId1"/>
  <headerFooter alignWithMargins="0"/>
  <rowBreaks count="1" manualBreakCount="1">
    <brk id="62" max="12" man="1"/>
  </rowBreaks>
  <colBreaks count="1" manualBreakCount="1">
    <brk id="13" max="49" man="1"/>
  </colBreaks>
  <cellWatches>
    <cellWatch r="A1"/>
  </cellWatches>
  <drawing r:id="rId2"/>
  <legacyDrawing r:id="rId3"/>
  <oleObjects>
    <mc:AlternateContent xmlns:mc="http://schemas.openxmlformats.org/markup-compatibility/2006">
      <mc:Choice Requires="x14">
        <oleObject progId="Objekt prostředí balíčkovače" dvAspect="DVASPECT_ICON" shapeId="1029" r:id="rId4">
          <objectPr locked="0" defaultSize="0" r:id="rId5">
            <anchor moveWithCells="1">
              <from>
                <xdr:col>21</xdr:col>
                <xdr:colOff>0</xdr:colOff>
                <xdr:row>1</xdr:row>
                <xdr:rowOff>104775</xdr:rowOff>
              </from>
              <to>
                <xdr:col>25</xdr:col>
                <xdr:colOff>514350</xdr:colOff>
                <xdr:row>4</xdr:row>
                <xdr:rowOff>38100</xdr:rowOff>
              </to>
            </anchor>
          </objectPr>
        </oleObject>
      </mc:Choice>
      <mc:Fallback>
        <oleObject progId="Objekt prostředí balíčkovače" dvAspect="DVASPECT_ICON" shapeId="1029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/>
  <dimension ref="A1:AA132"/>
  <sheetViews>
    <sheetView showGridLines="0" topLeftCell="A83" zoomScale="120" zoomScaleNormal="120" workbookViewId="0">
      <selection activeCell="D58" sqref="D58"/>
    </sheetView>
  </sheetViews>
  <sheetFormatPr defaultColWidth="9.140625" defaultRowHeight="12.75" outlineLevelRow="1" x14ac:dyDescent="0.2"/>
  <cols>
    <col min="1" max="1" width="24.28515625" style="44" customWidth="1"/>
    <col min="2" max="2" width="12.28515625" style="44" bestFit="1" customWidth="1"/>
    <col min="3" max="3" width="12.42578125" style="44" customWidth="1"/>
    <col min="4" max="4" width="12.42578125" style="74" customWidth="1"/>
    <col min="5" max="5" width="12.85546875" style="74" customWidth="1"/>
    <col min="6" max="6" width="14.28515625" style="44" customWidth="1"/>
    <col min="7" max="7" width="12" style="44" customWidth="1"/>
    <col min="8" max="8" width="9.42578125" style="44" hidden="1" customWidth="1"/>
    <col min="9" max="9" width="11.42578125" style="44" hidden="1" customWidth="1"/>
    <col min="10" max="10" width="9.42578125" style="44" hidden="1" customWidth="1"/>
    <col min="11" max="11" width="12.42578125" style="44" customWidth="1"/>
    <col min="12" max="12" width="15.7109375" style="44" customWidth="1"/>
    <col min="13" max="13" width="12.140625" style="44" hidden="1" customWidth="1"/>
    <col min="14" max="17" width="0" style="1" hidden="1" customWidth="1"/>
    <col min="18" max="18" width="6.85546875" style="1" customWidth="1"/>
    <col min="19" max="23" width="9.140625" style="1"/>
    <col min="24" max="16384" width="9.140625" style="44"/>
  </cols>
  <sheetData>
    <row r="1" spans="1:26" ht="5.0999999999999996" customHeight="1" x14ac:dyDescent="0.2">
      <c r="A1" s="79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80"/>
    </row>
    <row r="2" spans="1:26" ht="5.0999999999999996" customHeight="1" x14ac:dyDescent="0.2">
      <c r="A2" s="81"/>
      <c r="B2" s="81"/>
      <c r="C2" s="81"/>
      <c r="D2" s="87"/>
      <c r="E2" s="87"/>
      <c r="F2" s="81"/>
      <c r="G2" s="79"/>
      <c r="H2" s="79"/>
      <c r="I2" s="79"/>
      <c r="J2" s="79"/>
      <c r="K2" s="79"/>
      <c r="L2" s="79"/>
      <c r="M2" s="80"/>
    </row>
    <row r="3" spans="1:26" ht="19.5" customHeight="1" x14ac:dyDescent="0.25">
      <c r="A3" s="435" t="s">
        <v>50</v>
      </c>
      <c r="B3" s="435"/>
      <c r="C3" s="435"/>
      <c r="D3" s="435"/>
      <c r="E3" s="435"/>
      <c r="F3" s="435"/>
      <c r="G3" s="435"/>
      <c r="H3" s="435"/>
      <c r="I3" s="435"/>
      <c r="J3" s="435"/>
      <c r="K3" s="435"/>
      <c r="L3" s="435"/>
      <c r="M3" s="80"/>
      <c r="N3" s="205"/>
      <c r="S3" s="229" t="s">
        <v>286</v>
      </c>
      <c r="X3" s="392" t="s">
        <v>392</v>
      </c>
      <c r="Y3" s="392"/>
      <c r="Z3" s="392"/>
    </row>
    <row r="4" spans="1:26" s="48" customFormat="1" ht="6" customHeight="1" x14ac:dyDescent="0.2">
      <c r="A4" s="45"/>
      <c r="B4" s="45"/>
      <c r="C4" s="45"/>
      <c r="D4" s="46"/>
      <c r="E4" s="46"/>
      <c r="F4" s="45"/>
      <c r="G4" s="47"/>
      <c r="H4" s="47"/>
      <c r="I4" s="47"/>
      <c r="J4" s="47"/>
      <c r="K4" s="47"/>
      <c r="L4" s="47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6" ht="6" customHeight="1" x14ac:dyDescent="0.2">
      <c r="A5" s="81"/>
      <c r="B5" s="81"/>
      <c r="C5" s="81"/>
      <c r="D5" s="87"/>
      <c r="E5" s="87"/>
      <c r="F5" s="81"/>
      <c r="G5" s="79"/>
      <c r="H5" s="79"/>
      <c r="I5" s="79"/>
      <c r="J5" s="79"/>
      <c r="K5" s="79"/>
      <c r="L5" s="79"/>
      <c r="M5" s="80"/>
    </row>
    <row r="6" spans="1:26" s="48" customFormat="1" ht="15" customHeight="1" x14ac:dyDescent="0.2">
      <c r="A6" s="82" t="s">
        <v>51</v>
      </c>
      <c r="B6" s="449"/>
      <c r="C6" s="450"/>
      <c r="D6" s="45"/>
      <c r="E6" s="83" t="s">
        <v>52</v>
      </c>
      <c r="F6" s="84" t="e">
        <f>VLOOKUP($B$6,Zahr.stravné_2026!A1:D179,2,FALSE)</f>
        <v>#N/A</v>
      </c>
      <c r="G6" s="210"/>
      <c r="H6" s="47"/>
      <c r="I6" s="47"/>
      <c r="J6" s="47"/>
      <c r="K6" s="101" t="s">
        <v>295</v>
      </c>
      <c r="L6" s="214"/>
      <c r="N6" s="1"/>
      <c r="O6" s="1"/>
      <c r="P6" s="1"/>
      <c r="Q6" s="1"/>
      <c r="R6" s="1"/>
      <c r="S6" s="1" t="s">
        <v>335</v>
      </c>
      <c r="T6" s="1"/>
      <c r="U6" s="1"/>
      <c r="V6" s="1"/>
      <c r="W6" s="1"/>
    </row>
    <row r="7" spans="1:26" s="48" customFormat="1" ht="12.95" customHeight="1" thickBot="1" x14ac:dyDescent="0.25">
      <c r="A7" s="81"/>
      <c r="B7" s="85"/>
      <c r="C7" s="85"/>
      <c r="D7" s="45"/>
      <c r="E7" s="86"/>
      <c r="F7" s="87"/>
      <c r="G7" s="47"/>
      <c r="H7" s="47"/>
      <c r="I7" s="47"/>
      <c r="J7" s="47"/>
      <c r="K7" s="210"/>
      <c r="L7" s="47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15" customHeight="1" x14ac:dyDescent="0.2">
      <c r="A8" s="88" t="s">
        <v>321</v>
      </c>
      <c r="B8" s="436"/>
      <c r="C8" s="437"/>
      <c r="D8" s="437"/>
      <c r="E8" s="437"/>
      <c r="F8" s="438"/>
      <c r="G8" s="47"/>
      <c r="H8" s="47"/>
      <c r="I8" s="47"/>
      <c r="J8" s="47"/>
      <c r="K8" s="47"/>
      <c r="L8" s="47"/>
      <c r="M8" s="48"/>
      <c r="S8" s="1" t="s">
        <v>323</v>
      </c>
    </row>
    <row r="9" spans="1:26" ht="15" customHeight="1" x14ac:dyDescent="0.2">
      <c r="A9" s="89" t="s">
        <v>1</v>
      </c>
      <c r="B9" s="451"/>
      <c r="C9" s="452"/>
      <c r="D9" s="452"/>
      <c r="E9" s="452"/>
      <c r="F9" s="453"/>
      <c r="G9" s="79"/>
      <c r="H9" s="79"/>
      <c r="I9" s="79"/>
      <c r="J9" s="79"/>
      <c r="K9" s="79"/>
      <c r="L9" s="79"/>
      <c r="M9" s="80"/>
      <c r="S9" s="1" t="s">
        <v>324</v>
      </c>
      <c r="X9" s="391" t="s">
        <v>390</v>
      </c>
    </row>
    <row r="10" spans="1:26" ht="15" customHeight="1" x14ac:dyDescent="0.2">
      <c r="A10" s="90" t="s">
        <v>53</v>
      </c>
      <c r="B10" s="451"/>
      <c r="C10" s="452"/>
      <c r="D10" s="452"/>
      <c r="E10" s="452"/>
      <c r="F10" s="453"/>
      <c r="G10" s="79"/>
      <c r="H10" s="79"/>
      <c r="I10" s="79"/>
      <c r="J10" s="79"/>
      <c r="K10" s="79"/>
      <c r="L10" s="79"/>
      <c r="M10" s="80"/>
    </row>
    <row r="11" spans="1:26" ht="15" customHeight="1" x14ac:dyDescent="0.2">
      <c r="A11" s="91" t="s">
        <v>2</v>
      </c>
      <c r="B11" s="451"/>
      <c r="C11" s="452"/>
      <c r="D11" s="452"/>
      <c r="E11" s="452"/>
      <c r="F11" s="453"/>
      <c r="G11" s="79"/>
      <c r="H11" s="79"/>
      <c r="I11" s="79"/>
      <c r="J11" s="79"/>
      <c r="K11" s="79"/>
      <c r="L11" s="79"/>
      <c r="M11" s="80"/>
      <c r="S11" s="1" t="s">
        <v>383</v>
      </c>
    </row>
    <row r="12" spans="1:26" ht="13.5" thickBot="1" x14ac:dyDescent="0.25">
      <c r="A12" s="93" t="s">
        <v>3</v>
      </c>
      <c r="B12" s="443"/>
      <c r="C12" s="444"/>
      <c r="D12" s="444"/>
      <c r="E12" s="444"/>
      <c r="F12" s="445"/>
      <c r="G12" s="79"/>
      <c r="H12" s="79"/>
      <c r="I12" s="79"/>
      <c r="J12" s="79"/>
      <c r="K12" s="79"/>
      <c r="L12" s="79"/>
      <c r="M12" s="80"/>
      <c r="S12" s="1" t="s">
        <v>341</v>
      </c>
    </row>
    <row r="13" spans="1:26" ht="13.5" thickBot="1" x14ac:dyDescent="0.25">
      <c r="A13" s="81"/>
      <c r="B13" s="81"/>
      <c r="C13" s="81"/>
      <c r="D13" s="87"/>
      <c r="E13" s="87"/>
      <c r="F13" s="81"/>
      <c r="G13" s="79"/>
      <c r="H13" s="79"/>
      <c r="I13" s="79"/>
      <c r="J13" s="79"/>
      <c r="K13" s="79"/>
      <c r="L13" s="79"/>
      <c r="M13" s="80"/>
    </row>
    <row r="14" spans="1:26" ht="15" customHeight="1" x14ac:dyDescent="0.2">
      <c r="A14" s="94"/>
      <c r="B14" s="95"/>
      <c r="C14" s="96" t="s">
        <v>4</v>
      </c>
      <c r="D14" s="97"/>
      <c r="E14" s="96" t="s">
        <v>5</v>
      </c>
      <c r="F14" s="98"/>
      <c r="G14" s="79"/>
      <c r="H14" s="79" t="s">
        <v>54</v>
      </c>
      <c r="I14" s="79"/>
      <c r="J14" s="79"/>
      <c r="K14" s="79"/>
      <c r="L14" s="79"/>
      <c r="M14" s="80"/>
      <c r="S14" s="1" t="s">
        <v>287</v>
      </c>
      <c r="W14" s="388" t="s">
        <v>379</v>
      </c>
    </row>
    <row r="15" spans="1:26" ht="15" customHeight="1" x14ac:dyDescent="0.2">
      <c r="A15" s="90" t="s">
        <v>6</v>
      </c>
      <c r="B15" s="99"/>
      <c r="C15" s="100"/>
      <c r="D15" s="101" t="s">
        <v>7</v>
      </c>
      <c r="E15" s="102"/>
      <c r="F15" s="103" t="s">
        <v>55</v>
      </c>
      <c r="G15" s="79"/>
      <c r="H15" s="79">
        <f>IF(C16=C15,HOUR(E16-E15)+MINUTE(E16-E15)/60,HOUR(24-E15)+MINUTE(24-E15)/60+HOUR(E16)+MINUTE(E16)/60)</f>
        <v>0</v>
      </c>
      <c r="I15" s="79" t="str">
        <f>IF(H15&gt;=5,"ANO","NE")</f>
        <v>NE</v>
      </c>
      <c r="J15" s="79"/>
      <c r="K15" s="79"/>
      <c r="L15" s="79"/>
      <c r="M15" s="80"/>
      <c r="S15" s="1" t="s">
        <v>288</v>
      </c>
      <c r="W15" s="388" t="s">
        <v>380</v>
      </c>
    </row>
    <row r="16" spans="1:26" ht="14.45" customHeight="1" thickBot="1" x14ac:dyDescent="0.25">
      <c r="A16" s="104" t="s">
        <v>56</v>
      </c>
      <c r="B16" s="105"/>
      <c r="C16" s="106"/>
      <c r="D16" s="107" t="s">
        <v>7</v>
      </c>
      <c r="E16" s="108"/>
      <c r="F16" s="109" t="s">
        <v>55</v>
      </c>
      <c r="G16" s="79"/>
      <c r="H16" s="79"/>
      <c r="I16" s="79"/>
      <c r="J16" s="79"/>
      <c r="K16" s="79"/>
      <c r="L16" s="79"/>
      <c r="M16" s="80"/>
    </row>
    <row r="17" spans="1:19" ht="15" customHeight="1" thickBot="1" x14ac:dyDescent="0.25">
      <c r="A17" s="81"/>
      <c r="B17" s="81"/>
      <c r="C17" s="87"/>
      <c r="D17" s="87"/>
      <c r="E17" s="87"/>
      <c r="F17" s="81"/>
      <c r="G17" s="79"/>
      <c r="H17" s="79"/>
      <c r="I17" s="79"/>
      <c r="J17" s="79"/>
      <c r="K17" s="79"/>
      <c r="L17" s="79"/>
      <c r="M17" s="80"/>
      <c r="N17" s="204"/>
      <c r="S17" s="1" t="s">
        <v>384</v>
      </c>
    </row>
    <row r="18" spans="1:19" ht="15.95" customHeight="1" x14ac:dyDescent="0.2">
      <c r="A18" s="94" t="s">
        <v>57</v>
      </c>
      <c r="B18" s="110"/>
      <c r="C18" s="111"/>
      <c r="D18" s="96" t="s">
        <v>7</v>
      </c>
      <c r="E18" s="301"/>
      <c r="F18" s="112" t="s">
        <v>55</v>
      </c>
      <c r="G18" s="79"/>
      <c r="H18" s="79">
        <f>IF(C19=C18,HOUR(E19-E18)+MINUTE(E19-E18)/60,HOUR(24-E18)+MINUTE(24-E18)/60+HOUR(E19)+MINUTE(E19)/60)</f>
        <v>0</v>
      </c>
      <c r="I18" s="79" t="str">
        <f>IF(H18&gt;=5,"ANO","NE")</f>
        <v>NE</v>
      </c>
      <c r="J18" s="79"/>
      <c r="K18" s="79"/>
      <c r="L18" s="79"/>
      <c r="M18" s="80"/>
      <c r="S18" s="390" t="s">
        <v>386</v>
      </c>
    </row>
    <row r="19" spans="1:19" ht="13.5" customHeight="1" thickBot="1" x14ac:dyDescent="0.25">
      <c r="A19" s="113" t="s">
        <v>13</v>
      </c>
      <c r="B19" s="114"/>
      <c r="C19" s="106"/>
      <c r="D19" s="107" t="s">
        <v>7</v>
      </c>
      <c r="E19" s="108"/>
      <c r="F19" s="109" t="s">
        <v>55</v>
      </c>
      <c r="G19" s="79"/>
      <c r="H19" s="79"/>
      <c r="I19" s="79"/>
      <c r="J19" s="79"/>
      <c r="K19" s="79"/>
      <c r="L19" s="79"/>
      <c r="M19" s="80"/>
      <c r="S19" s="390" t="s">
        <v>388</v>
      </c>
    </row>
    <row r="20" spans="1:19" ht="15" customHeight="1" x14ac:dyDescent="0.2">
      <c r="A20" s="81"/>
      <c r="B20" s="81"/>
      <c r="C20" s="81"/>
      <c r="D20" s="87"/>
      <c r="E20" s="87"/>
      <c r="F20" s="81"/>
      <c r="G20" s="79"/>
      <c r="H20" s="79"/>
      <c r="I20" s="79"/>
      <c r="J20" s="79"/>
      <c r="K20" s="79"/>
      <c r="L20" s="79"/>
      <c r="M20" s="80"/>
      <c r="S20" s="390" t="s">
        <v>387</v>
      </c>
    </row>
    <row r="21" spans="1:19" ht="13.5" customHeight="1" x14ac:dyDescent="0.2">
      <c r="A21" s="83" t="s">
        <v>15</v>
      </c>
      <c r="B21" s="446"/>
      <c r="C21" s="447"/>
      <c r="D21" s="447"/>
      <c r="E21" s="447"/>
      <c r="F21" s="448"/>
      <c r="G21" s="79"/>
      <c r="H21" s="79"/>
      <c r="I21" s="79"/>
      <c r="J21" s="79"/>
      <c r="K21" s="79"/>
      <c r="L21" s="79"/>
      <c r="M21" s="80"/>
      <c r="S21" s="1" t="s">
        <v>310</v>
      </c>
    </row>
    <row r="22" spans="1:19" s="1" customFormat="1" x14ac:dyDescent="0.2">
      <c r="A22" s="4" t="s">
        <v>409</v>
      </c>
      <c r="B22" s="423"/>
      <c r="C22" s="425"/>
      <c r="D22" s="407"/>
      <c r="E22" s="408"/>
      <c r="F22" s="11"/>
      <c r="G22" s="11"/>
      <c r="H22" s="3"/>
      <c r="I22" s="3"/>
      <c r="J22" s="3"/>
      <c r="K22" s="3"/>
      <c r="L22" s="3"/>
      <c r="M22" s="3"/>
    </row>
    <row r="23" spans="1:19" ht="6.95" customHeight="1" x14ac:dyDescent="0.2">
      <c r="A23" s="115"/>
      <c r="B23" s="81"/>
      <c r="C23" s="81"/>
      <c r="D23" s="87"/>
      <c r="E23" s="87"/>
      <c r="F23" s="81"/>
      <c r="G23" s="79"/>
      <c r="H23" s="79"/>
      <c r="I23" s="79"/>
      <c r="J23" s="79"/>
      <c r="K23" s="79"/>
      <c r="L23" s="79"/>
      <c r="M23" s="80"/>
    </row>
    <row r="24" spans="1:19" ht="6.95" customHeight="1" x14ac:dyDescent="0.2">
      <c r="A24" s="115"/>
      <c r="B24" s="81"/>
      <c r="C24" s="81"/>
      <c r="D24" s="87"/>
      <c r="E24" s="87"/>
      <c r="F24" s="81"/>
      <c r="G24" s="79"/>
      <c r="H24" s="79"/>
      <c r="I24" s="79"/>
      <c r="J24" s="79"/>
      <c r="K24" s="79"/>
      <c r="L24" s="79"/>
      <c r="M24" s="80"/>
    </row>
    <row r="25" spans="1:19" ht="13.5" customHeight="1" x14ac:dyDescent="0.2">
      <c r="A25" s="81" t="s">
        <v>58</v>
      </c>
      <c r="B25" s="81"/>
      <c r="C25" s="81"/>
      <c r="D25" s="87"/>
      <c r="E25" s="116"/>
      <c r="F25" s="271" t="str">
        <f>IF(E25="ANO","  PŘÍLOHA!!!"," ")</f>
        <v xml:space="preserve"> </v>
      </c>
      <c r="G25" s="79"/>
      <c r="H25" s="79"/>
      <c r="I25" s="79"/>
      <c r="J25" s="79"/>
      <c r="K25" s="79"/>
      <c r="L25" s="79"/>
      <c r="M25" s="80"/>
      <c r="S25" s="1" t="s">
        <v>342</v>
      </c>
    </row>
    <row r="26" spans="1:19" ht="13.5" customHeight="1" x14ac:dyDescent="0.2">
      <c r="A26" s="81"/>
      <c r="B26" s="81"/>
      <c r="C26" s="81"/>
      <c r="D26" s="87"/>
      <c r="E26" s="117"/>
      <c r="F26" s="81"/>
      <c r="G26" s="79"/>
      <c r="H26" s="79"/>
      <c r="I26" s="79"/>
      <c r="J26" s="79"/>
      <c r="K26" s="79"/>
      <c r="L26" s="79"/>
      <c r="M26" s="80"/>
      <c r="S26" s="1" t="s">
        <v>343</v>
      </c>
    </row>
    <row r="27" spans="1:19" ht="12.95" hidden="1" customHeight="1" x14ac:dyDescent="0.2">
      <c r="A27" s="81"/>
      <c r="B27" s="81"/>
      <c r="C27" s="81"/>
      <c r="D27" s="87"/>
      <c r="E27" s="117"/>
      <c r="F27" s="81"/>
      <c r="G27" s="79"/>
      <c r="H27" s="439" t="s">
        <v>60</v>
      </c>
      <c r="I27" s="439"/>
      <c r="J27" s="439"/>
      <c r="K27" s="209"/>
      <c r="L27" s="79" t="s">
        <v>61</v>
      </c>
      <c r="M27" s="80"/>
      <c r="N27" s="80"/>
      <c r="O27" s="80"/>
      <c r="P27" s="80"/>
    </row>
    <row r="28" spans="1:19" ht="13.5" hidden="1" customHeight="1" x14ac:dyDescent="0.2">
      <c r="A28" s="83" t="s">
        <v>62</v>
      </c>
      <c r="B28" s="118"/>
      <c r="C28" s="118"/>
      <c r="D28" s="119"/>
      <c r="E28" s="120"/>
      <c r="F28" s="121">
        <f>C19-C15+1</f>
        <v>1</v>
      </c>
      <c r="G28" s="81"/>
      <c r="H28" s="122" t="s">
        <v>9</v>
      </c>
      <c r="I28" s="122" t="s">
        <v>10</v>
      </c>
      <c r="J28" s="122" t="s">
        <v>11</v>
      </c>
      <c r="K28" s="122" t="s">
        <v>63</v>
      </c>
      <c r="L28" s="122" t="s">
        <v>9</v>
      </c>
      <c r="M28" s="195" t="s">
        <v>10</v>
      </c>
      <c r="N28" s="195" t="s">
        <v>11</v>
      </c>
      <c r="O28" s="80" t="s">
        <v>63</v>
      </c>
      <c r="P28" s="80"/>
    </row>
    <row r="29" spans="1:19" ht="13.5" hidden="1" customHeight="1" x14ac:dyDescent="0.2">
      <c r="A29" s="82" t="s">
        <v>64</v>
      </c>
      <c r="B29" s="118"/>
      <c r="C29" s="118"/>
      <c r="D29" s="119"/>
      <c r="E29" s="123"/>
      <c r="F29" s="121">
        <f>C16-C15</f>
        <v>0</v>
      </c>
      <c r="G29" s="124">
        <f>IF(F29=0,(C16+E16)-(C15+E15)+IF(D39=0,C39/24,0),24-E15)</f>
        <v>0</v>
      </c>
      <c r="H29" s="125">
        <f>IF((HOUR($G29)+MINUTE($G29)/60)&lt;5,1,0)</f>
        <v>1</v>
      </c>
      <c r="I29" s="125">
        <f>IF((HOUR($G29)+MINUTE($G29)/60)&lt;=12,1,0)-H29</f>
        <v>0</v>
      </c>
      <c r="J29" s="122">
        <f>IF((HOUR($G29)+MINUTE($G29)/60)&lt;=18,1,0)-I29-H29</f>
        <v>0</v>
      </c>
      <c r="K29" s="122">
        <f>IF((HOUR($G29)+MINUTE($G29)/60)&gt;18,1,0)</f>
        <v>0</v>
      </c>
      <c r="L29" s="125">
        <f>IF(AND($F$29&gt;0,(HOUR($E$16)+MINUTE($E$16)/60+IF(D39=0,C39,0))&lt;5),1,0)</f>
        <v>0</v>
      </c>
      <c r="M29" s="126">
        <f>IF(AND($F$29&gt;0,(HOUR($E$16)+MINUTE($E$16)/60+IF(D39=0,C39,0))&lt;=12),1,0)-L29</f>
        <v>0</v>
      </c>
      <c r="N29" s="126">
        <f>IF(AND($F$29&gt;0,(HOUR($E$16)+MINUTE($E$16)/60+IF(D39=0,C39,0))&lt;=18),1,0)-L29-M29</f>
        <v>0</v>
      </c>
      <c r="O29" s="215">
        <f>IF(AND($F$29&gt;0,(HOUR($E$16)+MINUTE($E$16)/60+IF(D39=0,C39,0))&gt;18),1,0)</f>
        <v>0</v>
      </c>
      <c r="P29" s="80">
        <f>SUM(H29:O29)-1</f>
        <v>0</v>
      </c>
    </row>
    <row r="30" spans="1:19" ht="13.5" hidden="1" customHeight="1" x14ac:dyDescent="0.2">
      <c r="A30" s="82" t="s">
        <v>65</v>
      </c>
      <c r="B30" s="118"/>
      <c r="C30" s="118"/>
      <c r="D30" s="119"/>
      <c r="E30" s="123"/>
      <c r="F30" s="121">
        <f>C19-C18</f>
        <v>0</v>
      </c>
      <c r="G30" s="124">
        <f>IF(F30=0,(C19+E19)-(C18+E18)+IF(D41=0,C41/24,0),24-E18)</f>
        <v>0</v>
      </c>
      <c r="H30" s="125">
        <f>IF((HOUR($G30)+MINUTE($G30)/60)&lt;5,1,0)</f>
        <v>1</v>
      </c>
      <c r="I30" s="125">
        <f>IF((HOUR($G30)+MINUTE($G30)/60)&lt;=12,1,0)-H30</f>
        <v>0</v>
      </c>
      <c r="J30" s="122">
        <f>IF((HOUR($G30)+MINUTE($G30)/60)&lt;=18,1,0)-I30-H30</f>
        <v>0</v>
      </c>
      <c r="K30" s="122">
        <f>IF((HOUR($G30)+MINUTE($G30)/60)&gt;18,1,0)</f>
        <v>0</v>
      </c>
      <c r="L30" s="125">
        <f>IF(AND($F$30&gt;0,(HOUR($E$19)+MINUTE($E$19)/60+IF(D41=0,C41,0))&lt;5),1,0)</f>
        <v>0</v>
      </c>
      <c r="M30" s="126">
        <f>IF(AND($F$30&gt;0,(HOUR($E$19)+MINUTE($E$19)/60+IF(D41=0,C41,0))&lt;=12),1,0)-L30</f>
        <v>0</v>
      </c>
      <c r="N30" s="126">
        <f>IF(AND($F$30&gt;0,(HOUR($E$19)+MINUTE($E$19)/60+IF(D41=0,C41,0))&lt;=18),1,0)-L30-M30</f>
        <v>0</v>
      </c>
      <c r="O30" s="215">
        <f>IF(AND($F$30&gt;0,(HOUR($E$19)+MINUTE($E$19)/60+IF(D41=0,C41,0))&gt;18),1,0)</f>
        <v>0</v>
      </c>
      <c r="P30" s="80">
        <f>SUM(H30:O30)-1</f>
        <v>0</v>
      </c>
    </row>
    <row r="31" spans="1:19" ht="15" hidden="1" customHeight="1" x14ac:dyDescent="0.2">
      <c r="A31" s="81"/>
      <c r="B31" s="81"/>
      <c r="C31" s="81"/>
      <c r="D31" s="87"/>
      <c r="E31" s="87"/>
      <c r="F31" s="127"/>
      <c r="G31" s="128">
        <f>IF(C15=C18,SUM(G29:G30),0)</f>
        <v>0</v>
      </c>
      <c r="H31" s="125">
        <f>IF((HOUR($G31)+MINUTE($G31)/60)&lt;5,1,0)</f>
        <v>1</v>
      </c>
      <c r="I31" s="125">
        <f>IF((HOUR($G31)+MINUTE($G31)/60)&lt;=12,1,0)-H31</f>
        <v>0</v>
      </c>
      <c r="J31" s="122">
        <f>IF((HOUR($G31)+MINUTE($G31)/60)&lt;=18,1,0)-I31-H31</f>
        <v>0</v>
      </c>
      <c r="K31" s="122">
        <f>IF((HOUR($G31)+MINUTE($G31)/60)&gt;18,1,0)</f>
        <v>0</v>
      </c>
      <c r="L31" s="125">
        <f>IF(AND($F$30&gt;0,(HOUR($E$19)+MINUTE($E$19)/60)&lt;5),1,0)</f>
        <v>0</v>
      </c>
      <c r="M31" s="126">
        <f>IF(AND($F$30&gt;0,(HOUR($E$19)+MINUTE($E$19)/60)&lt;=12),1,0)-L31</f>
        <v>0</v>
      </c>
      <c r="N31" s="126">
        <f>IF(AND($F$30&gt;0,(HOUR($E$19)+MINUTE($E$19)/60)&lt;=18),1,0)-L31-M31</f>
        <v>0</v>
      </c>
      <c r="O31" s="215">
        <f>IF(AND($F$30&gt;0,(HOUR($E$19)+MINUTE($E$19)/60)&gt;18),1,0)</f>
        <v>0</v>
      </c>
      <c r="P31" s="80">
        <f>SUM(H31:O31)</f>
        <v>1</v>
      </c>
    </row>
    <row r="32" spans="1:19" ht="11.45" customHeight="1" x14ac:dyDescent="0.2">
      <c r="A32" s="81"/>
      <c r="B32" s="81"/>
      <c r="C32" s="81"/>
      <c r="D32" s="87"/>
      <c r="E32" s="87"/>
      <c r="F32" s="127"/>
      <c r="G32" s="128"/>
      <c r="H32" s="125"/>
      <c r="I32" s="125"/>
      <c r="J32" s="122"/>
      <c r="K32" s="122"/>
      <c r="L32" s="125"/>
      <c r="M32" s="126"/>
      <c r="S32" s="1" t="s">
        <v>344</v>
      </c>
    </row>
    <row r="33" spans="1:27" x14ac:dyDescent="0.2">
      <c r="A33" s="45" t="s">
        <v>66</v>
      </c>
      <c r="B33" s="81"/>
      <c r="C33" s="81"/>
      <c r="D33" s="87"/>
      <c r="E33" s="87"/>
      <c r="F33" s="127"/>
      <c r="G33" s="129"/>
      <c r="H33" s="130"/>
      <c r="I33" s="79"/>
      <c r="J33" s="79"/>
      <c r="K33" s="79"/>
      <c r="L33" s="79"/>
      <c r="M33" s="80"/>
      <c r="S33" s="389" t="s">
        <v>381</v>
      </c>
    </row>
    <row r="34" spans="1:27" ht="13.5" customHeight="1" x14ac:dyDescent="0.2">
      <c r="A34" s="81"/>
      <c r="B34" s="81"/>
      <c r="C34" s="81"/>
      <c r="D34" s="87"/>
      <c r="E34" s="117"/>
      <c r="F34" s="81"/>
      <c r="G34" s="79"/>
      <c r="H34" s="79"/>
      <c r="I34" s="79"/>
      <c r="J34" s="79"/>
      <c r="K34" s="79"/>
      <c r="L34" s="79"/>
      <c r="S34" s="389" t="s">
        <v>382</v>
      </c>
    </row>
    <row r="35" spans="1:27" ht="13.5" customHeight="1" x14ac:dyDescent="0.2">
      <c r="A35" s="82" t="s">
        <v>67</v>
      </c>
      <c r="B35" s="118"/>
      <c r="C35" s="118"/>
      <c r="D35" s="84" t="e">
        <f>VLOOKUP($B$6,Zahr.stravné_2026!A1:D179,4,FALSE)</f>
        <v>#N/A</v>
      </c>
      <c r="E35" s="131" t="e">
        <f>+F6</f>
        <v>#N/A</v>
      </c>
      <c r="F35" s="132"/>
      <c r="G35" s="87"/>
      <c r="H35" s="79"/>
      <c r="I35" s="79"/>
      <c r="J35" s="79"/>
      <c r="K35" s="79"/>
      <c r="L35" s="79"/>
      <c r="N35" s="205"/>
    </row>
    <row r="36" spans="1:27" ht="13.5" customHeight="1" thickBot="1" x14ac:dyDescent="0.25">
      <c r="A36" s="81"/>
      <c r="B36" s="81"/>
      <c r="C36" s="81"/>
      <c r="D36" s="87"/>
      <c r="E36" s="117"/>
      <c r="F36" s="81"/>
      <c r="G36" s="79"/>
      <c r="H36" s="79"/>
      <c r="I36" s="79"/>
      <c r="J36" s="79"/>
      <c r="K36" s="79"/>
      <c r="L36" s="79"/>
      <c r="S36" s="1" t="s">
        <v>311</v>
      </c>
    </row>
    <row r="37" spans="1:27" ht="13.5" customHeight="1" x14ac:dyDescent="0.2">
      <c r="A37" s="284" t="str">
        <f>IF($E$25="ANO","V případě SC do více zemí, NUTNÉ vyplnit list ZC_PŘÍLOHA"," ")</f>
        <v xml:space="preserve"> </v>
      </c>
      <c r="B37" s="95"/>
      <c r="C37" s="95"/>
      <c r="D37" s="97"/>
      <c r="E37" s="440" t="s">
        <v>16</v>
      </c>
      <c r="F37" s="441"/>
      <c r="G37" s="442"/>
      <c r="H37" s="440" t="s">
        <v>68</v>
      </c>
      <c r="I37" s="441"/>
      <c r="J37" s="442"/>
      <c r="K37" s="133"/>
      <c r="L37" s="98"/>
      <c r="X37" s="1"/>
      <c r="Y37" s="1"/>
      <c r="Z37" s="1"/>
      <c r="AA37" s="1"/>
    </row>
    <row r="38" spans="1:27" ht="13.5" customHeight="1" x14ac:dyDescent="0.2">
      <c r="A38" s="134" t="s">
        <v>69</v>
      </c>
      <c r="B38" s="101" t="s">
        <v>18</v>
      </c>
      <c r="C38" s="101" t="s">
        <v>70</v>
      </c>
      <c r="D38" s="119" t="s">
        <v>71</v>
      </c>
      <c r="E38" s="135" t="s">
        <v>20</v>
      </c>
      <c r="F38" s="135" t="s">
        <v>21</v>
      </c>
      <c r="G38" s="135" t="s">
        <v>22</v>
      </c>
      <c r="H38" s="135" t="s">
        <v>20</v>
      </c>
      <c r="I38" s="135" t="s">
        <v>21</v>
      </c>
      <c r="J38" s="135" t="s">
        <v>22</v>
      </c>
      <c r="K38" s="101" t="s">
        <v>72</v>
      </c>
      <c r="L38" s="103"/>
      <c r="S38" s="1" t="s">
        <v>399</v>
      </c>
      <c r="X38" s="1"/>
      <c r="Y38" s="1"/>
      <c r="Z38" s="1"/>
      <c r="AA38" s="1"/>
    </row>
    <row r="39" spans="1:27" ht="13.5" customHeight="1" x14ac:dyDescent="0.2">
      <c r="A39" s="136" t="s">
        <v>73</v>
      </c>
      <c r="B39" s="101">
        <v>1</v>
      </c>
      <c r="C39" s="137">
        <f>IF(C16=C18,HOUR(E18-E16)+MINUTE(E18-E16)/60,HOUR(24-E16)+MINUTE(24-E16)/60)</f>
        <v>0</v>
      </c>
      <c r="D39" s="138">
        <f>IF(C39&gt;18,$D$35,IF(C39&gt;12,$D$35/3*2,IF(OR(AND(I15="ANO",C39&gt;5),AND(I15="NE",C39&gt;=1)),$D$35/3,0)))</f>
        <v>0</v>
      </c>
      <c r="E39" s="226"/>
      <c r="F39" s="226"/>
      <c r="G39" s="116"/>
      <c r="H39" s="139">
        <f>IF(E39=0,0,E39*$D39*IF($D39/$D$35=1,0.25,IF($D39/$D$35=2/3,0.35,0.7)))</f>
        <v>0</v>
      </c>
      <c r="I39" s="139">
        <f>IF(F39=0,0,F39*$D39*IF($D39/$D$35=1,0.25,IF($D39/$D$35=2/3,0.35,0.7)))</f>
        <v>0</v>
      </c>
      <c r="J39" s="139">
        <f>IF(G39=0,0,G39*$D39*IF($D39/$D$35=1,0.25,IF($D39/$D$35=2/3,0.35,0.7)))</f>
        <v>0</v>
      </c>
      <c r="K39" s="140">
        <f>IF($E$25="ANO",0,MAX(0,B39*D39-H39-I39-J39))</f>
        <v>0</v>
      </c>
      <c r="L39" s="141" t="e">
        <f t="shared" ref="L39:L44" si="0">$E$35</f>
        <v>#N/A</v>
      </c>
      <c r="S39" s="1" t="s">
        <v>331</v>
      </c>
      <c r="X39" s="1"/>
      <c r="Y39" s="1"/>
      <c r="Z39" s="1"/>
      <c r="AA39" s="1"/>
    </row>
    <row r="40" spans="1:27" ht="13.5" customHeight="1" x14ac:dyDescent="0.2">
      <c r="A40" s="90" t="s">
        <v>74</v>
      </c>
      <c r="B40" s="101">
        <f>IF(C18-C16&gt;1,C18-C16-1,0)</f>
        <v>0</v>
      </c>
      <c r="C40" s="101" t="s">
        <v>28</v>
      </c>
      <c r="D40" s="138">
        <f>IF(B40=0,0,B40*D35)</f>
        <v>0</v>
      </c>
      <c r="E40" s="142"/>
      <c r="F40" s="142"/>
      <c r="G40" s="142"/>
      <c r="H40" s="139">
        <f>IF(E40=0,0,E40*$D$35*0.25)</f>
        <v>0</v>
      </c>
      <c r="I40" s="139">
        <f>IF(F40=0,0,F40*$D$35*0.25)</f>
        <v>0</v>
      </c>
      <c r="J40" s="139">
        <f>IF(G40=0,0,G40*$D$35*0.25)</f>
        <v>0</v>
      </c>
      <c r="K40" s="140">
        <f>IF($E$25="ANO",0,MAX(0,D40-H40-I40-J40))</f>
        <v>0</v>
      </c>
      <c r="L40" s="141" t="e">
        <f t="shared" si="0"/>
        <v>#N/A</v>
      </c>
      <c r="X40" s="1"/>
      <c r="Y40" s="1"/>
      <c r="Z40" s="1"/>
      <c r="AA40" s="1"/>
    </row>
    <row r="41" spans="1:27" ht="13.5" customHeight="1" x14ac:dyDescent="0.2">
      <c r="A41" s="136" t="s">
        <v>75</v>
      </c>
      <c r="B41" s="121">
        <f>IF(C18-C16&gt;=1,1,0)</f>
        <v>0</v>
      </c>
      <c r="C41" s="137">
        <f>IF(B41=0,0,HOUR(E18)+MINUTE(E18)/60)</f>
        <v>0</v>
      </c>
      <c r="D41" s="138">
        <f>IF(C41&gt;18,$D$35,IF(C41&gt;12,$D$35/3*2,IF(OR(AND(I18="ANO",C41&gt;5),AND(I18="NE",C41&gt;=1)),$D$35/3,0)))</f>
        <v>0</v>
      </c>
      <c r="E41" s="226"/>
      <c r="F41" s="226"/>
      <c r="G41" s="226"/>
      <c r="H41" s="139">
        <f>IF(E41=0,0,E41*$D41*IF($D41/$D$35=1,0.25,IF($D41/$D$35=2/3,0.35,0.7)))</f>
        <v>0</v>
      </c>
      <c r="I41" s="139">
        <f>IF(F41=0,0,F41*$D41*IF($D41/$D$35=1,0.25,IF($D41/$D$35=2/3,0.35,0.7)))</f>
        <v>0</v>
      </c>
      <c r="J41" s="139">
        <f>IF(G41=0,0,G41*$D41*IF($D41/$D$35=1,0.25,IF($D41/$D$35=2/3,0.35,0.7)))</f>
        <v>0</v>
      </c>
      <c r="K41" s="140">
        <f>IF($E$25="ANO",0,MAX(0,D41-H41-I41-J41))</f>
        <v>0</v>
      </c>
      <c r="L41" s="141" t="e">
        <f t="shared" si="0"/>
        <v>#N/A</v>
      </c>
      <c r="N41" s="204"/>
      <c r="S41" s="1" t="s">
        <v>398</v>
      </c>
      <c r="X41" s="1"/>
      <c r="Y41" s="1"/>
      <c r="Z41" s="1"/>
      <c r="AA41" s="1"/>
    </row>
    <row r="42" spans="1:27" ht="13.5" customHeight="1" x14ac:dyDescent="0.2">
      <c r="A42" s="90" t="s">
        <v>31</v>
      </c>
      <c r="B42" s="101">
        <f>SUM(B39:B41)</f>
        <v>1</v>
      </c>
      <c r="C42" s="83"/>
      <c r="D42" s="143">
        <f t="shared" ref="D42:K42" si="1">SUM(D39:D41)</f>
        <v>0</v>
      </c>
      <c r="E42" s="144">
        <f t="shared" si="1"/>
        <v>0</v>
      </c>
      <c r="F42" s="144">
        <f t="shared" si="1"/>
        <v>0</v>
      </c>
      <c r="G42" s="144">
        <f t="shared" si="1"/>
        <v>0</v>
      </c>
      <c r="H42" s="145">
        <f t="shared" si="1"/>
        <v>0</v>
      </c>
      <c r="I42" s="145">
        <f t="shared" si="1"/>
        <v>0</v>
      </c>
      <c r="J42" s="145">
        <f t="shared" si="1"/>
        <v>0</v>
      </c>
      <c r="K42" s="143">
        <f t="shared" si="1"/>
        <v>0</v>
      </c>
      <c r="L42" s="141" t="e">
        <f t="shared" si="0"/>
        <v>#N/A</v>
      </c>
      <c r="S42" s="1" t="s">
        <v>377</v>
      </c>
      <c r="X42" s="1"/>
      <c r="Y42" s="1"/>
      <c r="Z42" s="1"/>
      <c r="AA42" s="1"/>
    </row>
    <row r="43" spans="1:27" ht="13.5" customHeight="1" x14ac:dyDescent="0.2">
      <c r="A43" s="90" t="s">
        <v>76</v>
      </c>
      <c r="B43" s="239"/>
      <c r="C43" s="118" t="s">
        <v>347</v>
      </c>
      <c r="D43" s="146"/>
      <c r="E43" s="119"/>
      <c r="F43" s="147"/>
      <c r="G43" s="148"/>
      <c r="H43" s="148"/>
      <c r="I43" s="148"/>
      <c r="J43" s="148"/>
      <c r="K43" s="149">
        <f>IF($E$25="ANO",0,D42*B43)</f>
        <v>0</v>
      </c>
      <c r="L43" s="141" t="e">
        <f t="shared" si="0"/>
        <v>#N/A</v>
      </c>
      <c r="N43" s="207"/>
      <c r="S43" s="388" t="s">
        <v>378</v>
      </c>
      <c r="X43" s="1"/>
      <c r="Y43" s="1"/>
      <c r="Z43" s="1"/>
    </row>
    <row r="44" spans="1:27" ht="13.5" customHeight="1" thickBot="1" x14ac:dyDescent="0.25">
      <c r="A44" s="49" t="s">
        <v>77</v>
      </c>
      <c r="B44" s="50"/>
      <c r="C44" s="50"/>
      <c r="D44" s="50"/>
      <c r="E44" s="50"/>
      <c r="F44" s="50"/>
      <c r="G44" s="50"/>
      <c r="H44" s="50"/>
      <c r="I44" s="50"/>
      <c r="J44" s="51"/>
      <c r="K44" s="52">
        <f>K42+K43</f>
        <v>0</v>
      </c>
      <c r="L44" s="53" t="e">
        <f t="shared" si="0"/>
        <v>#N/A</v>
      </c>
      <c r="S44" s="1" t="s">
        <v>345</v>
      </c>
    </row>
    <row r="45" spans="1:27" ht="13.5" customHeight="1" thickBot="1" x14ac:dyDescent="0.25">
      <c r="A45" s="81"/>
      <c r="B45" s="81"/>
      <c r="C45" s="81"/>
      <c r="D45" s="87"/>
      <c r="E45" s="117"/>
      <c r="F45" s="81"/>
      <c r="G45" s="79"/>
      <c r="H45" s="79"/>
      <c r="I45" s="79"/>
      <c r="J45" s="79"/>
      <c r="K45" s="79"/>
      <c r="L45" s="79"/>
      <c r="N45" s="205"/>
      <c r="S45" s="1" t="s">
        <v>346</v>
      </c>
    </row>
    <row r="46" spans="1:27" ht="13.5" customHeight="1" x14ac:dyDescent="0.2">
      <c r="A46" s="454" t="s">
        <v>314</v>
      </c>
      <c r="B46" s="455"/>
      <c r="C46" s="455"/>
      <c r="D46" s="456"/>
      <c r="E46" s="96" t="s">
        <v>78</v>
      </c>
      <c r="F46" s="96" t="s">
        <v>79</v>
      </c>
      <c r="G46" s="96" t="s">
        <v>295</v>
      </c>
      <c r="H46" s="152"/>
      <c r="I46" s="196"/>
      <c r="J46" s="197"/>
      <c r="K46" s="153" t="s">
        <v>408</v>
      </c>
      <c r="L46" s="154"/>
    </row>
    <row r="47" spans="1:27" ht="13.5" customHeight="1" x14ac:dyDescent="0.2">
      <c r="A47" s="466"/>
      <c r="B47" s="452"/>
      <c r="C47" s="452"/>
      <c r="D47" s="467"/>
      <c r="E47" s="156"/>
      <c r="F47" s="157"/>
      <c r="G47" s="214"/>
      <c r="H47" s="158"/>
      <c r="I47" s="159"/>
      <c r="J47" s="159"/>
      <c r="K47" s="160">
        <f t="shared" ref="K47:K52" si="2">F47*G47</f>
        <v>0</v>
      </c>
      <c r="L47" s="141" t="s">
        <v>83</v>
      </c>
      <c r="S47" s="204" t="s">
        <v>336</v>
      </c>
    </row>
    <row r="48" spans="1:27" ht="13.5" customHeight="1" x14ac:dyDescent="0.2">
      <c r="A48" s="466"/>
      <c r="B48" s="452"/>
      <c r="C48" s="452"/>
      <c r="D48" s="467"/>
      <c r="E48" s="156"/>
      <c r="F48" s="157"/>
      <c r="G48" s="161"/>
      <c r="H48" s="162"/>
      <c r="I48" s="159"/>
      <c r="J48" s="159"/>
      <c r="K48" s="160">
        <f t="shared" si="2"/>
        <v>0</v>
      </c>
      <c r="L48" s="141" t="s">
        <v>83</v>
      </c>
      <c r="S48" s="1" t="s">
        <v>333</v>
      </c>
    </row>
    <row r="49" spans="1:19" ht="13.5" customHeight="1" x14ac:dyDescent="0.2">
      <c r="A49" s="466"/>
      <c r="B49" s="452"/>
      <c r="C49" s="452"/>
      <c r="D49" s="467"/>
      <c r="E49" s="116"/>
      <c r="F49" s="157"/>
      <c r="G49" s="161"/>
      <c r="H49" s="163"/>
      <c r="I49" s="164"/>
      <c r="J49" s="164"/>
      <c r="K49" s="160">
        <f t="shared" si="2"/>
        <v>0</v>
      </c>
      <c r="L49" s="141" t="s">
        <v>83</v>
      </c>
      <c r="S49" s="230" t="s">
        <v>334</v>
      </c>
    </row>
    <row r="50" spans="1:19" ht="13.5" customHeight="1" x14ac:dyDescent="0.2">
      <c r="A50" s="466"/>
      <c r="B50" s="452"/>
      <c r="C50" s="452"/>
      <c r="D50" s="467"/>
      <c r="E50" s="116"/>
      <c r="F50" s="157"/>
      <c r="G50" s="161"/>
      <c r="H50" s="163"/>
      <c r="I50" s="164"/>
      <c r="J50" s="164"/>
      <c r="K50" s="160">
        <f t="shared" si="2"/>
        <v>0</v>
      </c>
      <c r="L50" s="141" t="s">
        <v>83</v>
      </c>
      <c r="S50" s="1" t="s">
        <v>299</v>
      </c>
    </row>
    <row r="51" spans="1:19" ht="13.5" customHeight="1" x14ac:dyDescent="0.2">
      <c r="A51" s="466"/>
      <c r="B51" s="452"/>
      <c r="C51" s="452"/>
      <c r="D51" s="467"/>
      <c r="E51" s="116"/>
      <c r="F51" s="157"/>
      <c r="G51" s="161"/>
      <c r="H51" s="163"/>
      <c r="I51" s="164"/>
      <c r="J51" s="164"/>
      <c r="K51" s="160">
        <f t="shared" si="2"/>
        <v>0</v>
      </c>
      <c r="L51" s="141" t="s">
        <v>83</v>
      </c>
      <c r="S51" s="205" t="s">
        <v>290</v>
      </c>
    </row>
    <row r="52" spans="1:19" ht="13.5" customHeight="1" x14ac:dyDescent="0.2">
      <c r="A52" s="466"/>
      <c r="B52" s="452"/>
      <c r="C52" s="452"/>
      <c r="D52" s="467"/>
      <c r="E52" s="116"/>
      <c r="F52" s="157"/>
      <c r="G52" s="161"/>
      <c r="H52" s="163"/>
      <c r="I52" s="164"/>
      <c r="J52" s="164"/>
      <c r="K52" s="160">
        <f t="shared" si="2"/>
        <v>0</v>
      </c>
      <c r="L52" s="141" t="s">
        <v>83</v>
      </c>
    </row>
    <row r="53" spans="1:19" ht="13.5" customHeight="1" thickBot="1" x14ac:dyDescent="0.25">
      <c r="A53" s="49" t="s">
        <v>80</v>
      </c>
      <c r="B53" s="50"/>
      <c r="C53" s="50"/>
      <c r="D53" s="54"/>
      <c r="E53" s="55"/>
      <c r="F53" s="50"/>
      <c r="G53" s="56"/>
      <c r="H53" s="56"/>
      <c r="I53" s="56"/>
      <c r="J53" s="57"/>
      <c r="K53" s="58">
        <f>SUM(K47:K52)</f>
        <v>0</v>
      </c>
      <c r="L53" s="53" t="s">
        <v>83</v>
      </c>
    </row>
    <row r="54" spans="1:19" ht="9" customHeight="1" x14ac:dyDescent="0.2">
      <c r="A54" s="45"/>
      <c r="B54" s="45"/>
      <c r="C54" s="45"/>
      <c r="D54" s="46"/>
      <c r="E54" s="59"/>
      <c r="F54" s="45"/>
      <c r="G54" s="47"/>
      <c r="H54" s="47"/>
      <c r="I54" s="47"/>
      <c r="J54" s="47"/>
      <c r="K54" s="60"/>
      <c r="L54" s="47"/>
    </row>
    <row r="55" spans="1:19" ht="18.95" hidden="1" customHeight="1" outlineLevel="1" thickBot="1" x14ac:dyDescent="0.25">
      <c r="A55" s="45" t="s">
        <v>81</v>
      </c>
      <c r="B55" s="45"/>
      <c r="C55" s="45"/>
      <c r="D55" s="46"/>
      <c r="E55" s="59"/>
      <c r="F55" s="45"/>
      <c r="G55" s="47"/>
      <c r="H55" s="47"/>
      <c r="I55" s="47"/>
      <c r="J55" s="47"/>
      <c r="K55" s="60"/>
      <c r="L55" s="47"/>
    </row>
    <row r="56" spans="1:19" ht="13.5" hidden="1" customHeight="1" outlineLevel="1" x14ac:dyDescent="0.2">
      <c r="A56" s="94"/>
      <c r="B56" s="95"/>
      <c r="C56" s="95"/>
      <c r="D56" s="97"/>
      <c r="E56" s="440" t="s">
        <v>82</v>
      </c>
      <c r="F56" s="441"/>
      <c r="G56" s="442"/>
      <c r="H56" s="95"/>
      <c r="I56" s="95"/>
      <c r="J56" s="95"/>
      <c r="K56" s="95"/>
      <c r="L56" s="165"/>
    </row>
    <row r="57" spans="1:19" ht="13.5" hidden="1" customHeight="1" outlineLevel="1" x14ac:dyDescent="0.2">
      <c r="A57" s="90" t="s">
        <v>17</v>
      </c>
      <c r="B57" s="83" t="s">
        <v>18</v>
      </c>
      <c r="C57" s="119"/>
      <c r="D57" s="135" t="s">
        <v>19</v>
      </c>
      <c r="E57" s="135" t="s">
        <v>20</v>
      </c>
      <c r="F57" s="135" t="s">
        <v>21</v>
      </c>
      <c r="G57" s="135" t="s">
        <v>22</v>
      </c>
      <c r="H57" s="166" t="s">
        <v>23</v>
      </c>
      <c r="I57" s="166" t="s">
        <v>24</v>
      </c>
      <c r="J57" s="166" t="s">
        <v>25</v>
      </c>
      <c r="K57" s="101" t="s">
        <v>26</v>
      </c>
      <c r="L57" s="167"/>
    </row>
    <row r="58" spans="1:19" ht="13.5" hidden="1" customHeight="1" outlineLevel="1" x14ac:dyDescent="0.2">
      <c r="A58" s="90" t="s">
        <v>27</v>
      </c>
      <c r="B58" s="121">
        <f>IF(C18-C15=0,SUM(I31,M29:M30),SUM(I29:I30,M29:M30))</f>
        <v>0</v>
      </c>
      <c r="C58" s="119" t="s">
        <v>28</v>
      </c>
      <c r="D58" s="404">
        <v>155</v>
      </c>
      <c r="E58" s="142"/>
      <c r="F58" s="142"/>
      <c r="G58" s="142"/>
      <c r="H58" s="168">
        <f>E58*0.7*$D58</f>
        <v>0</v>
      </c>
      <c r="I58" s="168">
        <f>F58*0.7*$D58</f>
        <v>0</v>
      </c>
      <c r="J58" s="168">
        <f>G58*0.7*$D58</f>
        <v>0</v>
      </c>
      <c r="K58" s="169">
        <f>MAX(0,B58*D58-H58-I58-J58)</f>
        <v>0</v>
      </c>
      <c r="L58" s="167" t="s">
        <v>83</v>
      </c>
    </row>
    <row r="59" spans="1:19" ht="13.5" hidden="1" customHeight="1" outlineLevel="1" x14ac:dyDescent="0.2">
      <c r="A59" s="90" t="s">
        <v>84</v>
      </c>
      <c r="B59" s="121">
        <f>IF(C18=C15,SUM(J31,N29:N30),J29+J30+N29+N30)</f>
        <v>0</v>
      </c>
      <c r="C59" s="119" t="s">
        <v>28</v>
      </c>
      <c r="D59" s="404">
        <v>236</v>
      </c>
      <c r="E59" s="170"/>
      <c r="F59" s="170"/>
      <c r="G59" s="170"/>
      <c r="H59" s="168">
        <f>E59*0.35*$D59</f>
        <v>0</v>
      </c>
      <c r="I59" s="168">
        <f>F59*0.35*$D59</f>
        <v>0</v>
      </c>
      <c r="J59" s="168">
        <f>G59*0.35*$D59</f>
        <v>0</v>
      </c>
      <c r="K59" s="169">
        <f>MAX(0,B59*D59-H59-I59-J59)</f>
        <v>0</v>
      </c>
      <c r="L59" s="167" t="s">
        <v>83</v>
      </c>
    </row>
    <row r="60" spans="1:19" ht="13.5" hidden="1" customHeight="1" outlineLevel="1" x14ac:dyDescent="0.2">
      <c r="A60" s="90" t="s">
        <v>85</v>
      </c>
      <c r="B60" s="121">
        <f>IF(C18=C15,SUM(K31,O29:O30)+F29-P29+F30-P30,SUM(K29:K30)+SUM(O29:O30)+F29-P29+F30-P30)</f>
        <v>0</v>
      </c>
      <c r="C60" s="119" t="s">
        <v>28</v>
      </c>
      <c r="D60" s="404">
        <v>370</v>
      </c>
      <c r="E60" s="170"/>
      <c r="F60" s="170"/>
      <c r="G60" s="170"/>
      <c r="H60" s="168">
        <f>E60*0.25*$D60</f>
        <v>0</v>
      </c>
      <c r="I60" s="168">
        <f>F60*0.25*$D60</f>
        <v>0</v>
      </c>
      <c r="J60" s="168">
        <f>G60*0.25*$D60</f>
        <v>0</v>
      </c>
      <c r="K60" s="169">
        <f>MAX(0,B60*D60-H60-I60-J60)</f>
        <v>0</v>
      </c>
      <c r="L60" s="167" t="s">
        <v>83</v>
      </c>
    </row>
    <row r="61" spans="1:19" ht="13.5" hidden="1" customHeight="1" outlineLevel="1" thickBot="1" x14ac:dyDescent="0.25">
      <c r="A61" s="49" t="s">
        <v>86</v>
      </c>
      <c r="B61" s="233">
        <f>SUM(B58:B60)</f>
        <v>0</v>
      </c>
      <c r="C61" s="54"/>
      <c r="D61" s="54"/>
      <c r="E61" s="54"/>
      <c r="F61" s="54"/>
      <c r="G61" s="171" t="s">
        <v>32</v>
      </c>
      <c r="H61" s="172"/>
      <c r="I61" s="172"/>
      <c r="J61" s="171"/>
      <c r="K61" s="173">
        <f>ROUND(SUM(K58:K60),0)</f>
        <v>0</v>
      </c>
      <c r="L61" s="61" t="s">
        <v>83</v>
      </c>
    </row>
    <row r="62" spans="1:19" ht="13.5" customHeight="1" collapsed="1" thickBot="1" x14ac:dyDescent="0.25">
      <c r="A62" s="45"/>
      <c r="B62" s="45"/>
      <c r="C62" s="45"/>
      <c r="D62" s="46"/>
      <c r="E62" s="59"/>
      <c r="F62" s="45"/>
      <c r="G62" s="47"/>
      <c r="H62" s="47"/>
      <c r="I62" s="47"/>
      <c r="J62" s="47"/>
      <c r="K62" s="60"/>
      <c r="L62" s="47"/>
    </row>
    <row r="63" spans="1:19" ht="13.5" customHeight="1" x14ac:dyDescent="0.2">
      <c r="A63" s="174" t="s">
        <v>315</v>
      </c>
      <c r="B63" s="150"/>
      <c r="C63" s="150"/>
      <c r="D63" s="196"/>
      <c r="E63" s="196"/>
      <c r="F63" s="196"/>
      <c r="G63" s="96"/>
      <c r="H63" s="150"/>
      <c r="I63" s="150"/>
      <c r="J63" s="151"/>
      <c r="K63" s="96" t="s">
        <v>26</v>
      </c>
      <c r="L63" s="165"/>
      <c r="S63" s="204" t="s">
        <v>336</v>
      </c>
    </row>
    <row r="64" spans="1:19" ht="13.5" customHeight="1" x14ac:dyDescent="0.2">
      <c r="A64" s="466"/>
      <c r="B64" s="452"/>
      <c r="C64" s="452"/>
      <c r="D64" s="452"/>
      <c r="E64" s="452"/>
      <c r="F64" s="467"/>
      <c r="G64" s="213"/>
      <c r="H64" s="227"/>
      <c r="I64" s="240"/>
      <c r="J64" s="240"/>
      <c r="K64" s="175"/>
      <c r="L64" s="167" t="s">
        <v>83</v>
      </c>
      <c r="S64" s="1" t="s">
        <v>333</v>
      </c>
    </row>
    <row r="65" spans="1:23" ht="14.45" customHeight="1" x14ac:dyDescent="0.2">
      <c r="A65" s="466"/>
      <c r="B65" s="452"/>
      <c r="C65" s="452"/>
      <c r="D65" s="452"/>
      <c r="E65" s="452"/>
      <c r="F65" s="467"/>
      <c r="G65" s="155"/>
      <c r="H65" s="227"/>
      <c r="I65" s="240"/>
      <c r="J65" s="240"/>
      <c r="K65" s="175"/>
      <c r="L65" s="167" t="s">
        <v>83</v>
      </c>
      <c r="S65" s="230" t="s">
        <v>334</v>
      </c>
    </row>
    <row r="66" spans="1:23" ht="15" customHeight="1" x14ac:dyDescent="0.2">
      <c r="A66" s="466"/>
      <c r="B66" s="452"/>
      <c r="C66" s="452"/>
      <c r="D66" s="452"/>
      <c r="E66" s="452"/>
      <c r="F66" s="467"/>
      <c r="G66" s="176"/>
      <c r="H66" s="177"/>
      <c r="I66" s="240"/>
      <c r="J66" s="240"/>
      <c r="K66" s="175"/>
      <c r="L66" s="167" t="s">
        <v>83</v>
      </c>
      <c r="S66" s="1" t="s">
        <v>299</v>
      </c>
    </row>
    <row r="67" spans="1:23" ht="13.5" thickBot="1" x14ac:dyDescent="0.25">
      <c r="A67" s="49" t="s">
        <v>33</v>
      </c>
      <c r="B67" s="50"/>
      <c r="C67" s="50"/>
      <c r="D67" s="54"/>
      <c r="E67" s="54"/>
      <c r="F67" s="54"/>
      <c r="G67" s="54"/>
      <c r="H67" s="54"/>
      <c r="I67" s="54"/>
      <c r="J67" s="54"/>
      <c r="K67" s="62">
        <f>SUM(K64:K66)</f>
        <v>0</v>
      </c>
      <c r="L67" s="61" t="s">
        <v>83</v>
      </c>
      <c r="S67" s="205" t="s">
        <v>290</v>
      </c>
    </row>
    <row r="68" spans="1:23" x14ac:dyDescent="0.2">
      <c r="A68" s="81"/>
      <c r="B68" s="81"/>
      <c r="C68" s="81"/>
      <c r="D68" s="87"/>
      <c r="E68" s="87"/>
      <c r="F68" s="81"/>
      <c r="G68" s="79"/>
      <c r="H68" s="79"/>
      <c r="I68" s="79"/>
      <c r="J68" s="79"/>
      <c r="K68" s="79"/>
      <c r="L68" s="79"/>
    </row>
    <row r="69" spans="1:23" x14ac:dyDescent="0.2">
      <c r="A69" s="81"/>
      <c r="B69" s="81"/>
      <c r="C69" s="81"/>
      <c r="D69" s="87"/>
      <c r="E69" s="87"/>
      <c r="F69" s="87"/>
      <c r="G69" s="79"/>
      <c r="H69" s="79"/>
      <c r="I69" s="79"/>
      <c r="J69" s="79"/>
      <c r="K69" s="79"/>
      <c r="L69" s="79"/>
    </row>
    <row r="70" spans="1:23" ht="22.5" customHeight="1" x14ac:dyDescent="0.2">
      <c r="A70" s="45" t="s">
        <v>352</v>
      </c>
      <c r="B70" s="87"/>
      <c r="C70" s="87"/>
      <c r="D70" s="87"/>
      <c r="E70" s="178"/>
      <c r="F70" s="87"/>
      <c r="G70" s="79"/>
      <c r="H70" s="79"/>
      <c r="I70" s="79"/>
      <c r="J70" s="79"/>
      <c r="K70" s="79"/>
      <c r="L70" s="79"/>
    </row>
    <row r="71" spans="1:23" ht="17.45" customHeight="1" thickBot="1" x14ac:dyDescent="0.25">
      <c r="A71" s="45" t="s">
        <v>87</v>
      </c>
      <c r="B71" s="87"/>
      <c r="C71" s="87"/>
      <c r="D71" s="87"/>
      <c r="E71" s="178"/>
      <c r="F71" s="87"/>
      <c r="G71" s="79"/>
      <c r="H71" s="79"/>
      <c r="I71" s="79"/>
      <c r="J71" s="79"/>
      <c r="K71" s="79"/>
      <c r="L71" s="79"/>
      <c r="S71" s="204"/>
    </row>
    <row r="72" spans="1:23" ht="13.5" customHeight="1" x14ac:dyDescent="0.2">
      <c r="A72" s="179"/>
      <c r="B72" s="150"/>
      <c r="C72" s="75" t="s">
        <v>78</v>
      </c>
      <c r="D72" s="76" t="s">
        <v>88</v>
      </c>
      <c r="E72" s="212" t="e">
        <f>CONCATENATE("Kurz vůči ",$E$35)</f>
        <v>#N/A</v>
      </c>
      <c r="F72" s="77" t="s">
        <v>353</v>
      </c>
      <c r="G72" s="87"/>
      <c r="H72" s="79"/>
      <c r="I72" s="79"/>
      <c r="J72" s="79"/>
      <c r="K72" s="180"/>
      <c r="L72" s="79"/>
      <c r="S72" s="204" t="s">
        <v>349</v>
      </c>
    </row>
    <row r="73" spans="1:23" ht="13.5" customHeight="1" x14ac:dyDescent="0.2">
      <c r="A73" s="90" t="s">
        <v>89</v>
      </c>
      <c r="B73" s="147"/>
      <c r="C73" s="211" t="e">
        <f>F6</f>
        <v>#N/A</v>
      </c>
      <c r="D73" s="181">
        <f>+K44</f>
        <v>0</v>
      </c>
      <c r="E73" s="220">
        <f>L6</f>
        <v>0</v>
      </c>
      <c r="F73" s="182">
        <f>D73*E73</f>
        <v>0</v>
      </c>
      <c r="G73" s="183"/>
      <c r="H73" s="79"/>
      <c r="I73" s="79"/>
      <c r="J73" s="79"/>
      <c r="K73" s="184"/>
      <c r="L73" s="79"/>
      <c r="S73" s="1" t="s">
        <v>350</v>
      </c>
    </row>
    <row r="74" spans="1:23" ht="13.5" customHeight="1" x14ac:dyDescent="0.2">
      <c r="A74" s="90" t="s">
        <v>358</v>
      </c>
      <c r="B74" s="147"/>
      <c r="C74" s="211" t="s">
        <v>28</v>
      </c>
      <c r="D74" s="181" t="s">
        <v>28</v>
      </c>
      <c r="E74" s="274" t="s">
        <v>28</v>
      </c>
      <c r="F74" s="182">
        <f>IF(E25="ANO",+'Zahraniční cestovné_příloha'!K44+'Zahraniční cestovné_příloha'!K78+'Zahraniční cestovné_příloha'!K112,0)</f>
        <v>0</v>
      </c>
      <c r="G74" s="183"/>
      <c r="H74" s="79"/>
      <c r="I74" s="79"/>
      <c r="J74" s="79"/>
      <c r="K74" s="184"/>
      <c r="L74" s="79"/>
    </row>
    <row r="75" spans="1:23" ht="15" customHeight="1" x14ac:dyDescent="0.2">
      <c r="A75" s="90" t="s">
        <v>312</v>
      </c>
      <c r="B75" s="118"/>
      <c r="C75" s="211" t="e">
        <f>F6</f>
        <v>#N/A</v>
      </c>
      <c r="D75" s="241"/>
      <c r="E75" s="220">
        <f>L6</f>
        <v>0</v>
      </c>
      <c r="F75" s="182">
        <f>D75*E75</f>
        <v>0</v>
      </c>
      <c r="G75" s="183"/>
      <c r="H75" s="79"/>
      <c r="I75" s="79"/>
      <c r="J75" s="79"/>
      <c r="K75" s="184"/>
      <c r="L75" s="79"/>
    </row>
    <row r="76" spans="1:23" ht="15" customHeight="1" x14ac:dyDescent="0.2">
      <c r="A76" s="90" t="s">
        <v>313</v>
      </c>
      <c r="B76" s="118"/>
      <c r="C76" s="242"/>
      <c r="D76" s="241"/>
      <c r="E76" s="243"/>
      <c r="F76" s="182">
        <f t="shared" ref="F76:F78" si="3">D76*E76</f>
        <v>0</v>
      </c>
      <c r="G76" s="79"/>
      <c r="H76" s="79"/>
      <c r="I76" s="79"/>
      <c r="J76" s="79"/>
      <c r="K76" s="184"/>
      <c r="L76" s="79"/>
    </row>
    <row r="77" spans="1:23" ht="15" customHeight="1" x14ac:dyDescent="0.2">
      <c r="A77" s="90" t="s">
        <v>313</v>
      </c>
      <c r="B77" s="118"/>
      <c r="C77" s="242"/>
      <c r="D77" s="241"/>
      <c r="E77" s="243"/>
      <c r="F77" s="182">
        <f t="shared" si="3"/>
        <v>0</v>
      </c>
      <c r="G77" s="79"/>
      <c r="H77" s="79"/>
      <c r="I77" s="79"/>
      <c r="J77" s="79"/>
      <c r="K77" s="184"/>
      <c r="L77" s="79"/>
      <c r="S77" s="1" t="s">
        <v>296</v>
      </c>
    </row>
    <row r="78" spans="1:23" ht="15" customHeight="1" x14ac:dyDescent="0.2">
      <c r="A78" s="216" t="s">
        <v>348</v>
      </c>
      <c r="B78" s="217"/>
      <c r="C78" s="218" t="e">
        <f>F6</f>
        <v>#N/A</v>
      </c>
      <c r="D78" s="157"/>
      <c r="E78" s="219">
        <f>E73</f>
        <v>0</v>
      </c>
      <c r="F78" s="182">
        <f t="shared" si="3"/>
        <v>0</v>
      </c>
      <c r="G78" s="79"/>
      <c r="H78" s="79"/>
      <c r="I78" s="79"/>
      <c r="J78" s="79"/>
      <c r="K78" s="184"/>
      <c r="L78" s="79"/>
      <c r="S78" s="1" t="s">
        <v>297</v>
      </c>
    </row>
    <row r="79" spans="1:23" ht="13.5" customHeight="1" thickBot="1" x14ac:dyDescent="0.25">
      <c r="A79" s="49" t="s">
        <v>91</v>
      </c>
      <c r="B79" s="50"/>
      <c r="C79" s="63"/>
      <c r="D79" s="64"/>
      <c r="E79" s="64"/>
      <c r="F79" s="65">
        <f>SUM(F73:F78)</f>
        <v>0</v>
      </c>
      <c r="G79" s="79"/>
      <c r="H79" s="80"/>
      <c r="I79" s="80"/>
      <c r="J79" s="80"/>
      <c r="K79" s="184"/>
      <c r="L79" s="79"/>
      <c r="N79" s="36"/>
      <c r="O79" s="36"/>
      <c r="P79" s="36"/>
      <c r="Q79" s="36"/>
      <c r="R79" s="36"/>
      <c r="S79" s="1" t="s">
        <v>300</v>
      </c>
      <c r="T79" s="36"/>
      <c r="U79" s="36"/>
      <c r="V79" s="36"/>
      <c r="W79" s="36"/>
    </row>
    <row r="80" spans="1:23" ht="13.5" customHeight="1" x14ac:dyDescent="0.2">
      <c r="A80" s="45"/>
      <c r="B80" s="45"/>
      <c r="C80" s="46"/>
      <c r="D80" s="46"/>
      <c r="E80" s="46"/>
      <c r="F80" s="231"/>
      <c r="G80" s="79"/>
      <c r="H80" s="80"/>
      <c r="I80" s="80"/>
      <c r="J80" s="80"/>
      <c r="K80" s="184"/>
      <c r="L80" s="79"/>
      <c r="N80" s="36"/>
      <c r="O80" s="36"/>
      <c r="P80" s="36"/>
      <c r="Q80" s="36"/>
      <c r="R80" s="36"/>
      <c r="T80" s="36"/>
      <c r="U80" s="36"/>
      <c r="V80" s="36"/>
      <c r="W80" s="36"/>
    </row>
    <row r="81" spans="1:19" ht="26.1" customHeight="1" thickBot="1" x14ac:dyDescent="0.25">
      <c r="A81" s="45" t="s">
        <v>92</v>
      </c>
      <c r="B81" s="87"/>
      <c r="C81" s="87"/>
      <c r="D81" s="87"/>
      <c r="E81" s="178"/>
      <c r="F81" s="87"/>
      <c r="G81" s="79"/>
      <c r="H81" s="79"/>
      <c r="I81" s="79"/>
      <c r="J81" s="79"/>
      <c r="K81" s="79"/>
      <c r="L81" s="79"/>
      <c r="S81" s="222" t="s">
        <v>351</v>
      </c>
    </row>
    <row r="82" spans="1:19" ht="33" customHeight="1" x14ac:dyDescent="0.2">
      <c r="A82" s="457"/>
      <c r="B82" s="458"/>
      <c r="C82" s="458"/>
      <c r="D82" s="459"/>
      <c r="E82" s="235" t="s">
        <v>354</v>
      </c>
      <c r="F82" s="234" t="s">
        <v>88</v>
      </c>
      <c r="G82" s="232"/>
      <c r="H82" s="79"/>
      <c r="I82" s="79"/>
      <c r="J82" s="79"/>
      <c r="K82" s="79"/>
      <c r="L82" s="79"/>
      <c r="S82" s="207"/>
    </row>
    <row r="83" spans="1:19" ht="16.5" customHeight="1" x14ac:dyDescent="0.2">
      <c r="A83" s="463" t="s">
        <v>31</v>
      </c>
      <c r="B83" s="464"/>
      <c r="C83" s="464"/>
      <c r="D83" s="465"/>
      <c r="E83" s="236">
        <f>SUM(B58:B60)</f>
        <v>0</v>
      </c>
      <c r="F83" s="149">
        <f>K61</f>
        <v>0</v>
      </c>
      <c r="G83" s="186" t="s">
        <v>83</v>
      </c>
      <c r="H83" s="79"/>
      <c r="I83" s="79"/>
      <c r="J83" s="79"/>
      <c r="K83" s="79"/>
      <c r="L83" s="79"/>
      <c r="S83" s="204" t="s">
        <v>318</v>
      </c>
    </row>
    <row r="84" spans="1:19" ht="16.5" customHeight="1" x14ac:dyDescent="0.2">
      <c r="A84" s="463" t="s">
        <v>90</v>
      </c>
      <c r="B84" s="464"/>
      <c r="C84" s="464"/>
      <c r="D84" s="465"/>
      <c r="E84" s="185" t="s">
        <v>28</v>
      </c>
      <c r="F84" s="149">
        <f>SUM(K67)</f>
        <v>0</v>
      </c>
      <c r="G84" s="186" t="s">
        <v>83</v>
      </c>
      <c r="H84" s="79"/>
      <c r="I84" s="79"/>
      <c r="J84" s="79"/>
      <c r="K84" s="79"/>
      <c r="L84" s="79"/>
      <c r="S84" s="1" t="s">
        <v>319</v>
      </c>
    </row>
    <row r="85" spans="1:19" ht="16.5" customHeight="1" x14ac:dyDescent="0.2">
      <c r="A85" s="282" t="s">
        <v>369</v>
      </c>
      <c r="B85" s="147"/>
      <c r="C85" s="147"/>
      <c r="D85" s="283"/>
      <c r="E85" s="185" t="s">
        <v>28</v>
      </c>
      <c r="F85" s="149">
        <f>IF(B21="Soukromým vozidlem",+'Soukromé vozidlo'!D20,0)</f>
        <v>0</v>
      </c>
      <c r="G85" s="186"/>
      <c r="H85" s="79"/>
      <c r="I85" s="79"/>
      <c r="J85" s="79"/>
      <c r="K85" s="79"/>
      <c r="L85" s="79"/>
      <c r="S85" s="1" t="s">
        <v>320</v>
      </c>
    </row>
    <row r="86" spans="1:19" ht="15" customHeight="1" x14ac:dyDescent="0.2">
      <c r="A86" s="463" t="s">
        <v>340</v>
      </c>
      <c r="B86" s="464"/>
      <c r="C86" s="464"/>
      <c r="D86" s="465"/>
      <c r="E86" s="185" t="s">
        <v>28</v>
      </c>
      <c r="F86" s="244"/>
      <c r="G86" s="186" t="s">
        <v>83</v>
      </c>
      <c r="H86" s="79"/>
      <c r="I86" s="79"/>
      <c r="J86" s="79"/>
      <c r="K86" s="79"/>
      <c r="L86" s="79"/>
      <c r="S86" s="44"/>
    </row>
    <row r="87" spans="1:19" ht="15" customHeight="1" thickBot="1" x14ac:dyDescent="0.25">
      <c r="A87" s="460" t="s">
        <v>91</v>
      </c>
      <c r="B87" s="461"/>
      <c r="C87" s="461"/>
      <c r="D87" s="462"/>
      <c r="E87" s="66"/>
      <c r="F87" s="65">
        <f>SUM(F83:F86)</f>
        <v>0</v>
      </c>
      <c r="G87" s="237" t="s">
        <v>83</v>
      </c>
      <c r="H87" s="79"/>
      <c r="I87" s="79"/>
      <c r="J87" s="79"/>
      <c r="K87" s="79"/>
      <c r="L87" s="79"/>
    </row>
    <row r="88" spans="1:19" ht="15" customHeight="1" thickBot="1" x14ac:dyDescent="0.25">
      <c r="A88" s="187"/>
      <c r="B88" s="187"/>
      <c r="C88" s="188"/>
      <c r="D88" s="188"/>
      <c r="E88" s="189"/>
      <c r="F88" s="132"/>
      <c r="G88" s="190"/>
      <c r="H88" s="79"/>
      <c r="I88" s="79"/>
      <c r="J88" s="79"/>
      <c r="K88" s="79"/>
      <c r="L88" s="79"/>
    </row>
    <row r="89" spans="1:19" ht="13.5" customHeight="1" thickBot="1" x14ac:dyDescent="0.25">
      <c r="A89" s="67" t="s">
        <v>93</v>
      </c>
      <c r="B89" s="68"/>
      <c r="C89" s="69"/>
      <c r="D89" s="69"/>
      <c r="E89" s="70"/>
      <c r="F89" s="71"/>
      <c r="G89" s="72">
        <f>CEILING(F79+F87,1)</f>
        <v>0</v>
      </c>
      <c r="H89" s="79"/>
      <c r="I89" s="79"/>
      <c r="J89" s="79"/>
      <c r="K89" s="79"/>
      <c r="L89" s="79"/>
      <c r="S89" s="205" t="s">
        <v>294</v>
      </c>
    </row>
    <row r="90" spans="1:19" ht="15" customHeight="1" x14ac:dyDescent="0.2">
      <c r="A90" s="187"/>
      <c r="B90" s="187"/>
      <c r="C90" s="188"/>
      <c r="D90" s="188"/>
      <c r="E90" s="189"/>
      <c r="F90" s="132"/>
      <c r="G90" s="190"/>
      <c r="H90" s="79"/>
      <c r="I90" s="79"/>
      <c r="J90" s="79"/>
      <c r="K90" s="79"/>
      <c r="L90" s="79"/>
    </row>
    <row r="91" spans="1:19" ht="15" customHeight="1" x14ac:dyDescent="0.2">
      <c r="A91" s="81"/>
      <c r="B91" s="81"/>
      <c r="C91" s="81"/>
      <c r="D91" s="87"/>
      <c r="E91" s="87"/>
      <c r="F91" s="87"/>
      <c r="G91" s="87"/>
      <c r="H91" s="87"/>
      <c r="I91" s="87"/>
      <c r="J91" s="87"/>
      <c r="K91" s="79"/>
      <c r="L91" s="79"/>
    </row>
    <row r="92" spans="1:19" ht="15" customHeight="1" x14ac:dyDescent="0.2">
      <c r="A92" s="81" t="s">
        <v>37</v>
      </c>
      <c r="B92" s="256"/>
      <c r="C92" s="468"/>
      <c r="D92" s="468"/>
      <c r="E92" s="79"/>
      <c r="F92" s="87"/>
      <c r="G92" s="87"/>
      <c r="H92" s="79"/>
      <c r="I92" s="79"/>
      <c r="J92" s="87"/>
      <c r="K92" s="79"/>
      <c r="L92" s="79"/>
    </row>
    <row r="93" spans="1:19" x14ac:dyDescent="0.2">
      <c r="A93" s="81"/>
      <c r="B93" s="81"/>
      <c r="C93" s="470"/>
      <c r="D93" s="470"/>
      <c r="E93" s="470"/>
      <c r="F93" s="87"/>
      <c r="G93" s="87"/>
      <c r="H93" s="79"/>
      <c r="I93" s="79"/>
      <c r="J93" s="87"/>
      <c r="K93" s="79"/>
      <c r="L93" s="79"/>
    </row>
    <row r="94" spans="1:19" ht="30.95" customHeight="1" x14ac:dyDescent="0.2">
      <c r="A94" s="81"/>
      <c r="B94" s="81"/>
      <c r="C94" s="81"/>
      <c r="D94" s="87"/>
      <c r="E94" s="79"/>
      <c r="F94" s="87"/>
      <c r="G94" s="87"/>
      <c r="H94" s="87"/>
      <c r="I94" s="87"/>
      <c r="J94" s="87"/>
      <c r="K94" s="79"/>
      <c r="L94" s="79"/>
      <c r="S94" s="223"/>
    </row>
    <row r="95" spans="1:19" ht="13.5" customHeight="1" x14ac:dyDescent="0.2">
      <c r="A95" s="192" t="s">
        <v>94</v>
      </c>
      <c r="B95" s="81"/>
      <c r="C95" s="469"/>
      <c r="D95" s="469"/>
      <c r="E95" s="191"/>
      <c r="F95" s="87"/>
      <c r="G95" s="87"/>
      <c r="H95" s="87"/>
      <c r="I95" s="87"/>
      <c r="J95" s="87"/>
      <c r="K95" s="79"/>
      <c r="L95" s="79"/>
      <c r="M95" s="80"/>
    </row>
    <row r="96" spans="1:19" ht="13.5" customHeight="1" x14ac:dyDescent="0.2">
      <c r="A96" s="192"/>
      <c r="B96" s="81"/>
      <c r="C96" s="470"/>
      <c r="D96" s="470"/>
      <c r="E96" s="470"/>
      <c r="F96" s="87"/>
      <c r="G96" s="87"/>
      <c r="H96" s="87"/>
      <c r="I96" s="87"/>
      <c r="J96" s="87"/>
      <c r="K96" s="79"/>
      <c r="L96" s="79"/>
      <c r="M96" s="80"/>
    </row>
    <row r="97" spans="1:19" ht="13.5" customHeight="1" x14ac:dyDescent="0.2">
      <c r="A97" s="192"/>
      <c r="B97" s="81"/>
      <c r="C97" s="87"/>
      <c r="D97" s="87"/>
      <c r="E97" s="87"/>
      <c r="F97" s="87"/>
      <c r="G97" s="87"/>
      <c r="H97" s="87"/>
      <c r="I97" s="87"/>
      <c r="J97" s="87"/>
      <c r="K97" s="79"/>
      <c r="L97" s="79"/>
      <c r="M97" s="80"/>
    </row>
    <row r="98" spans="1:19" ht="13.5" customHeight="1" x14ac:dyDescent="0.2">
      <c r="A98" s="192"/>
      <c r="B98" s="81"/>
      <c r="C98" s="87"/>
      <c r="D98" s="87"/>
      <c r="E98" s="87"/>
      <c r="F98" s="87"/>
      <c r="G98" s="87"/>
      <c r="H98" s="87"/>
      <c r="I98" s="87"/>
      <c r="J98" s="87"/>
      <c r="K98" s="79"/>
      <c r="L98" s="79"/>
      <c r="M98" s="80"/>
    </row>
    <row r="99" spans="1:19" ht="13.5" customHeight="1" x14ac:dyDescent="0.2">
      <c r="A99" s="192"/>
      <c r="B99" s="81"/>
      <c r="C99" s="87"/>
      <c r="D99" s="87"/>
      <c r="E99" s="87"/>
      <c r="F99" s="87"/>
      <c r="G99" s="87"/>
      <c r="H99" s="87"/>
      <c r="I99" s="87"/>
      <c r="J99" s="87"/>
      <c r="K99" s="79"/>
      <c r="L99" s="79"/>
      <c r="M99" s="80"/>
    </row>
    <row r="100" spans="1:19" ht="13.5" customHeight="1" x14ac:dyDescent="0.2">
      <c r="A100" s="192"/>
      <c r="B100" s="81"/>
      <c r="C100" s="87"/>
      <c r="D100" s="87"/>
      <c r="E100" s="87"/>
      <c r="F100" s="87"/>
      <c r="G100" s="87"/>
      <c r="H100" s="87"/>
      <c r="I100" s="87"/>
      <c r="J100" s="87"/>
      <c r="K100" s="79"/>
      <c r="L100" s="79"/>
      <c r="M100" s="80"/>
    </row>
    <row r="101" spans="1:19" ht="13.5" customHeight="1" x14ac:dyDescent="0.2">
      <c r="A101" s="192"/>
      <c r="B101" s="81"/>
      <c r="C101" s="87"/>
      <c r="D101" s="87"/>
      <c r="E101" s="87"/>
      <c r="F101" s="87"/>
      <c r="G101" s="87"/>
      <c r="H101" s="87"/>
      <c r="I101" s="87"/>
      <c r="J101" s="87"/>
      <c r="K101" s="79"/>
      <c r="L101" s="79"/>
      <c r="M101" s="80"/>
    </row>
    <row r="102" spans="1:19" ht="13.5" customHeight="1" x14ac:dyDescent="0.2">
      <c r="A102" s="192"/>
      <c r="B102" s="81"/>
      <c r="C102" s="87"/>
      <c r="D102" s="87"/>
      <c r="E102" s="87"/>
      <c r="F102" s="87"/>
      <c r="G102" s="87"/>
      <c r="H102" s="87"/>
      <c r="I102" s="87"/>
      <c r="J102" s="87"/>
      <c r="K102" s="79"/>
      <c r="L102" s="79"/>
      <c r="M102" s="80"/>
    </row>
    <row r="103" spans="1:19" ht="13.5" customHeight="1" x14ac:dyDescent="0.2">
      <c r="A103" s="192"/>
      <c r="B103" s="81"/>
      <c r="C103" s="87"/>
      <c r="D103" s="87"/>
      <c r="E103" s="87"/>
      <c r="F103" s="87"/>
      <c r="G103" s="87"/>
      <c r="H103" s="87"/>
      <c r="I103" s="87"/>
      <c r="J103" s="87"/>
      <c r="K103" s="79"/>
      <c r="L103" s="79"/>
      <c r="M103" s="80"/>
    </row>
    <row r="104" spans="1:19" ht="13.5" customHeight="1" x14ac:dyDescent="0.2">
      <c r="A104" s="4" t="s">
        <v>304</v>
      </c>
      <c r="B104" s="20"/>
      <c r="C104" s="20"/>
      <c r="D104" s="199"/>
      <c r="E104" s="199"/>
      <c r="F104" s="199"/>
      <c r="G104" s="199"/>
      <c r="H104" s="20"/>
      <c r="I104" s="3"/>
      <c r="J104" s="3"/>
      <c r="K104" s="206"/>
      <c r="L104" s="206"/>
      <c r="M104" s="80"/>
      <c r="S104" s="204" t="s">
        <v>337</v>
      </c>
    </row>
    <row r="105" spans="1:19" ht="13.5" customHeight="1" x14ac:dyDescent="0.2">
      <c r="A105" s="6" t="s">
        <v>306</v>
      </c>
      <c r="B105" s="416" t="s">
        <v>4</v>
      </c>
      <c r="C105" s="417"/>
      <c r="D105" s="6" t="s">
        <v>307</v>
      </c>
      <c r="E105" s="416" t="s">
        <v>308</v>
      </c>
      <c r="F105" s="417"/>
      <c r="G105" s="199" t="s">
        <v>317</v>
      </c>
      <c r="H105" s="11"/>
      <c r="I105" s="11"/>
      <c r="J105" s="206"/>
      <c r="K105" s="6" t="s">
        <v>316</v>
      </c>
      <c r="L105" s="6" t="s">
        <v>26</v>
      </c>
      <c r="M105" s="80"/>
    </row>
    <row r="106" spans="1:19" ht="13.5" customHeight="1" x14ac:dyDescent="0.2">
      <c r="A106" s="393"/>
      <c r="B106" s="418"/>
      <c r="C106" s="419"/>
      <c r="D106" s="393"/>
      <c r="E106" s="432"/>
      <c r="F106" s="434"/>
      <c r="G106" s="394"/>
      <c r="H106" s="395"/>
      <c r="I106" s="395"/>
      <c r="J106" s="396"/>
      <c r="K106" s="397"/>
      <c r="L106" s="26">
        <v>0</v>
      </c>
      <c r="M106" s="80"/>
      <c r="S106" s="1" t="s">
        <v>338</v>
      </c>
    </row>
    <row r="107" spans="1:19" ht="13.5" customHeight="1" x14ac:dyDescent="0.2">
      <c r="A107" s="393"/>
      <c r="B107" s="418"/>
      <c r="C107" s="419"/>
      <c r="D107" s="393"/>
      <c r="E107" s="432"/>
      <c r="F107" s="434"/>
      <c r="G107" s="394"/>
      <c r="H107" s="395"/>
      <c r="I107" s="395"/>
      <c r="J107" s="396"/>
      <c r="K107" s="397"/>
      <c r="L107" s="26">
        <v>0</v>
      </c>
      <c r="M107" s="80"/>
      <c r="S107" s="1" t="s">
        <v>339</v>
      </c>
    </row>
    <row r="108" spans="1:19" ht="13.5" customHeight="1" x14ac:dyDescent="0.2">
      <c r="A108" s="393"/>
      <c r="B108" s="418"/>
      <c r="C108" s="419"/>
      <c r="D108" s="393"/>
      <c r="E108" s="432"/>
      <c r="F108" s="434"/>
      <c r="G108" s="411"/>
      <c r="H108" s="395"/>
      <c r="I108" s="395"/>
      <c r="J108" s="396"/>
      <c r="K108" s="397"/>
      <c r="L108" s="26">
        <v>0</v>
      </c>
      <c r="M108" s="80"/>
    </row>
    <row r="109" spans="1:19" ht="13.5" customHeight="1" x14ac:dyDescent="0.2">
      <c r="A109" s="393"/>
      <c r="B109" s="418"/>
      <c r="C109" s="419"/>
      <c r="D109" s="393"/>
      <c r="E109" s="432"/>
      <c r="F109" s="434"/>
      <c r="G109" s="394"/>
      <c r="H109" s="395"/>
      <c r="I109" s="395"/>
      <c r="J109" s="396"/>
      <c r="K109" s="397"/>
      <c r="L109" s="26">
        <v>0</v>
      </c>
      <c r="M109" s="80"/>
      <c r="S109" s="1" t="s">
        <v>309</v>
      </c>
    </row>
    <row r="110" spans="1:19" ht="13.5" customHeight="1" x14ac:dyDescent="0.2">
      <c r="A110" s="393"/>
      <c r="B110" s="418"/>
      <c r="C110" s="419"/>
      <c r="D110" s="393"/>
      <c r="E110" s="432"/>
      <c r="F110" s="434"/>
      <c r="G110" s="394"/>
      <c r="H110" s="395"/>
      <c r="I110" s="395"/>
      <c r="J110" s="396"/>
      <c r="K110" s="397"/>
      <c r="L110" s="26">
        <v>0</v>
      </c>
      <c r="M110" s="80"/>
    </row>
    <row r="111" spans="1:19" ht="13.5" customHeight="1" x14ac:dyDescent="0.2">
      <c r="A111" s="4" t="s">
        <v>33</v>
      </c>
      <c r="B111" s="20"/>
      <c r="C111" s="20"/>
      <c r="D111" s="199"/>
      <c r="E111" s="199"/>
      <c r="F111" s="199"/>
      <c r="G111" s="199"/>
      <c r="H111" s="199"/>
      <c r="I111" s="199"/>
      <c r="J111" s="199"/>
      <c r="K111" s="221"/>
      <c r="L111" s="245">
        <f>CEILING(SUM(L106:L110),1)</f>
        <v>0</v>
      </c>
      <c r="M111" s="80"/>
      <c r="S111" s="204" t="s">
        <v>393</v>
      </c>
    </row>
    <row r="112" spans="1:19" ht="13.5" customHeight="1" x14ac:dyDescent="0.2">
      <c r="A112" s="3"/>
      <c r="B112" s="3"/>
      <c r="C112" s="3"/>
      <c r="D112" s="11"/>
      <c r="E112" s="11"/>
      <c r="F112" s="11"/>
      <c r="G112" s="11"/>
      <c r="H112" s="11"/>
      <c r="I112" s="11"/>
      <c r="J112" s="11"/>
      <c r="K112" s="208"/>
      <c r="L112" s="208"/>
      <c r="M112" s="80"/>
      <c r="S112" s="391" t="s">
        <v>394</v>
      </c>
    </row>
    <row r="113" spans="1:23" ht="13.5" customHeight="1" x14ac:dyDescent="0.2">
      <c r="A113" s="4" t="s">
        <v>305</v>
      </c>
      <c r="B113" s="20"/>
      <c r="C113" s="20"/>
      <c r="D113" s="199"/>
      <c r="E113" s="199"/>
      <c r="F113" s="199"/>
      <c r="G113" s="199"/>
      <c r="H113" s="199"/>
      <c r="I113" s="199"/>
      <c r="J113" s="199"/>
      <c r="K113" s="221"/>
      <c r="L113" s="24">
        <f>F73+F74+F75+F76+F77+F83+F84+F85+L111</f>
        <v>0</v>
      </c>
      <c r="M113" s="80"/>
      <c r="S113" s="391" t="s">
        <v>395</v>
      </c>
    </row>
    <row r="114" spans="1:23" ht="13.5" customHeight="1" x14ac:dyDescent="0.2">
      <c r="A114" s="192"/>
      <c r="B114" s="81"/>
      <c r="C114" s="87"/>
      <c r="D114" s="87"/>
      <c r="E114" s="87"/>
      <c r="F114" s="87"/>
      <c r="G114" s="87"/>
      <c r="H114" s="87"/>
      <c r="I114" s="87"/>
      <c r="J114" s="87"/>
      <c r="K114" s="79"/>
      <c r="L114" s="79"/>
      <c r="M114" s="80"/>
      <c r="S114" s="391" t="s">
        <v>396</v>
      </c>
    </row>
    <row r="115" spans="1:23" ht="13.5" customHeight="1" x14ac:dyDescent="0.2">
      <c r="A115" s="192"/>
      <c r="B115" s="81"/>
      <c r="C115" s="87"/>
      <c r="D115" s="87"/>
      <c r="E115" s="87"/>
      <c r="F115" s="87"/>
      <c r="G115" s="87"/>
      <c r="H115" s="87"/>
      <c r="I115" s="87"/>
      <c r="J115" s="87"/>
      <c r="K115" s="79"/>
      <c r="L115" s="79"/>
      <c r="M115" s="80"/>
      <c r="S115" s="391" t="s">
        <v>397</v>
      </c>
    </row>
    <row r="116" spans="1:23" ht="33.950000000000003" customHeight="1" x14ac:dyDescent="0.2">
      <c r="A116" s="193"/>
      <c r="B116" s="193"/>
      <c r="C116" s="193"/>
      <c r="D116" s="193"/>
      <c r="E116" s="122"/>
      <c r="F116" s="193"/>
      <c r="G116" s="122"/>
      <c r="H116" s="193"/>
      <c r="I116" s="193"/>
      <c r="J116" s="193"/>
      <c r="K116" s="193"/>
      <c r="L116" s="193"/>
      <c r="M116" s="80"/>
    </row>
    <row r="117" spans="1:23" hidden="1" x14ac:dyDescent="0.2">
      <c r="A117" s="92"/>
      <c r="B117" s="80"/>
      <c r="C117" s="80"/>
      <c r="D117" s="80"/>
      <c r="E117" s="80"/>
      <c r="F117" s="80"/>
      <c r="G117" s="80"/>
      <c r="H117" s="80"/>
      <c r="I117" s="80"/>
      <c r="J117" s="80"/>
      <c r="K117" s="80"/>
      <c r="L117" s="80"/>
      <c r="M117" s="80"/>
    </row>
    <row r="118" spans="1:23" s="73" customFormat="1" hidden="1" x14ac:dyDescent="0.2">
      <c r="A118" s="92" t="s">
        <v>41</v>
      </c>
      <c r="B118" s="80"/>
      <c r="C118" s="80"/>
      <c r="D118" s="80"/>
      <c r="E118" s="80"/>
      <c r="F118" s="80"/>
      <c r="G118" s="80"/>
      <c r="H118" s="80"/>
      <c r="I118" s="80"/>
      <c r="J118" s="80"/>
      <c r="K118" s="80"/>
      <c r="L118" s="80"/>
      <c r="M118" s="194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s="73" customFormat="1" hidden="1" x14ac:dyDescent="0.2">
      <c r="A119" s="92" t="s">
        <v>410</v>
      </c>
      <c r="B119" s="80"/>
      <c r="C119" s="80"/>
      <c r="D119" s="80"/>
      <c r="E119" s="80"/>
      <c r="F119" s="80"/>
      <c r="G119" s="80"/>
      <c r="H119" s="80"/>
      <c r="I119" s="80"/>
      <c r="J119" s="80"/>
      <c r="K119" s="80"/>
      <c r="L119" s="80"/>
      <c r="M119" s="80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s="73" customFormat="1" hidden="1" x14ac:dyDescent="0.2">
      <c r="A120" s="92" t="s">
        <v>43</v>
      </c>
      <c r="B120" s="80"/>
      <c r="C120" s="80"/>
      <c r="D120" s="80"/>
      <c r="E120" s="80"/>
      <c r="F120" s="80"/>
      <c r="G120" s="80"/>
      <c r="H120" s="80"/>
      <c r="I120" s="80"/>
      <c r="J120" s="80"/>
      <c r="K120" s="80"/>
      <c r="L120" s="80"/>
      <c r="M120" s="80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s="73" customFormat="1" hidden="1" x14ac:dyDescent="0.2">
      <c r="A121" s="92" t="s">
        <v>44</v>
      </c>
      <c r="B121" s="80"/>
      <c r="C121" s="80"/>
      <c r="D121" s="80"/>
      <c r="E121" s="80"/>
      <c r="F121" s="80"/>
      <c r="G121" s="80"/>
      <c r="H121" s="80"/>
      <c r="I121" s="80"/>
      <c r="J121" s="80"/>
      <c r="K121" s="80"/>
      <c r="L121" s="80"/>
      <c r="M121" s="80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s="73" customFormat="1" hidden="1" x14ac:dyDescent="0.2">
      <c r="A122" s="194" t="s">
        <v>95</v>
      </c>
      <c r="B122" s="194"/>
      <c r="C122" s="194"/>
      <c r="D122" s="194"/>
      <c r="E122" s="194"/>
      <c r="F122" s="194"/>
      <c r="G122" s="195"/>
      <c r="H122" s="194"/>
      <c r="I122" s="194"/>
      <c r="J122" s="194"/>
      <c r="K122" s="194"/>
      <c r="L122" s="194"/>
      <c r="M122" s="80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s="73" customFormat="1" hidden="1" x14ac:dyDescent="0.2">
      <c r="A123" s="194" t="s">
        <v>46</v>
      </c>
      <c r="B123" s="194"/>
      <c r="C123" s="194"/>
      <c r="D123" s="194"/>
      <c r="E123" s="194"/>
      <c r="F123" s="194"/>
      <c r="G123" s="195"/>
      <c r="H123" s="194"/>
      <c r="I123" s="194"/>
      <c r="J123" s="194"/>
      <c r="K123" s="194"/>
      <c r="L123" s="194"/>
      <c r="M123" s="80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s="73" customFormat="1" hidden="1" x14ac:dyDescent="0.2">
      <c r="A124" s="194" t="s">
        <v>47</v>
      </c>
      <c r="B124" s="194"/>
      <c r="C124" s="194"/>
      <c r="D124" s="194"/>
      <c r="E124" s="194"/>
      <c r="F124" s="194"/>
      <c r="G124" s="195"/>
      <c r="H124" s="194"/>
      <c r="I124" s="194"/>
      <c r="J124" s="194"/>
      <c r="K124" s="194"/>
      <c r="L124" s="194"/>
      <c r="M124" s="194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s="73" customFormat="1" hidden="1" x14ac:dyDescent="0.2">
      <c r="A125" s="194" t="s">
        <v>48</v>
      </c>
      <c r="B125" s="194"/>
      <c r="C125" s="194"/>
      <c r="D125" s="194"/>
      <c r="E125" s="194"/>
      <c r="F125" s="194"/>
      <c r="G125" s="195"/>
      <c r="H125" s="194"/>
      <c r="I125" s="194"/>
      <c r="J125" s="194"/>
      <c r="K125" s="194"/>
      <c r="L125" s="194"/>
      <c r="M125" s="194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s="73" customFormat="1" hidden="1" x14ac:dyDescent="0.2">
      <c r="A126" s="194" t="s">
        <v>49</v>
      </c>
      <c r="B126" s="194"/>
      <c r="C126" s="194"/>
      <c r="D126" s="194"/>
      <c r="E126" s="194"/>
      <c r="F126" s="194"/>
      <c r="G126" s="195"/>
      <c r="H126" s="194"/>
      <c r="I126" s="194"/>
      <c r="J126" s="194"/>
      <c r="K126" s="194"/>
      <c r="L126" s="194"/>
      <c r="M126" s="194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s="73" customFormat="1" hidden="1" x14ac:dyDescent="0.2">
      <c r="A127" s="194"/>
      <c r="B127" s="194"/>
      <c r="C127" s="194"/>
      <c r="D127" s="194"/>
      <c r="E127" s="194"/>
      <c r="F127" s="194"/>
      <c r="G127" s="195"/>
      <c r="H127" s="194"/>
      <c r="I127" s="194"/>
      <c r="J127" s="194"/>
      <c r="K127" s="194"/>
      <c r="L127" s="194"/>
      <c r="M127" s="194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idden="1" x14ac:dyDescent="0.2">
      <c r="A128" s="80"/>
      <c r="M128" s="194"/>
    </row>
    <row r="129" spans="1:13" hidden="1" x14ac:dyDescent="0.2">
      <c r="A129" s="80" t="s">
        <v>96</v>
      </c>
      <c r="M129" s="194"/>
    </row>
    <row r="130" spans="1:13" hidden="1" x14ac:dyDescent="0.2">
      <c r="A130" s="80" t="s">
        <v>59</v>
      </c>
    </row>
    <row r="131" spans="1:13" x14ac:dyDescent="0.2">
      <c r="A131" s="80"/>
    </row>
    <row r="132" spans="1:13" x14ac:dyDescent="0.2">
      <c r="A132" s="80"/>
    </row>
  </sheetData>
  <sheetProtection algorithmName="SHA-512" hashValue="KHSBg4R1o4MkU4HIhD8QDNJOh/sYdKp0p+FWGb/C3R4MT3raTOEMJVhOphvRGe5hlOr0UUOodJTXRfQxcExgVA==" saltValue="chXHKIkZEKrbhaB9KTAe/Q==" spinCount="100000" sheet="1" objects="1" scenarios="1" formatRows="0"/>
  <mergeCells count="44">
    <mergeCell ref="C92:D92"/>
    <mergeCell ref="C95:D95"/>
    <mergeCell ref="B109:C109"/>
    <mergeCell ref="B110:C110"/>
    <mergeCell ref="E109:F109"/>
    <mergeCell ref="E110:F110"/>
    <mergeCell ref="B107:C107"/>
    <mergeCell ref="B108:C108"/>
    <mergeCell ref="E107:F107"/>
    <mergeCell ref="E108:F108"/>
    <mergeCell ref="B105:C105"/>
    <mergeCell ref="B106:C106"/>
    <mergeCell ref="E105:F105"/>
    <mergeCell ref="E106:F106"/>
    <mergeCell ref="C96:E96"/>
    <mergeCell ref="C93:E93"/>
    <mergeCell ref="A64:F64"/>
    <mergeCell ref="A65:F65"/>
    <mergeCell ref="A66:F66"/>
    <mergeCell ref="A47:D47"/>
    <mergeCell ref="A48:D48"/>
    <mergeCell ref="A49:D49"/>
    <mergeCell ref="A50:D50"/>
    <mergeCell ref="A51:D51"/>
    <mergeCell ref="A52:D52"/>
    <mergeCell ref="A82:D82"/>
    <mergeCell ref="A87:D87"/>
    <mergeCell ref="A83:D83"/>
    <mergeCell ref="A84:D84"/>
    <mergeCell ref="A86:D86"/>
    <mergeCell ref="A3:L3"/>
    <mergeCell ref="B8:F8"/>
    <mergeCell ref="H27:J27"/>
    <mergeCell ref="E56:G56"/>
    <mergeCell ref="H37:J37"/>
    <mergeCell ref="E37:G37"/>
    <mergeCell ref="B12:F12"/>
    <mergeCell ref="B21:F21"/>
    <mergeCell ref="B6:C6"/>
    <mergeCell ref="B9:F9"/>
    <mergeCell ref="B10:F10"/>
    <mergeCell ref="B11:F11"/>
    <mergeCell ref="A46:D46"/>
    <mergeCell ref="B22:C22"/>
  </mergeCells>
  <phoneticPr fontId="6" type="noConversion"/>
  <dataValidations count="6">
    <dataValidation type="date" operator="greaterThanOrEqual" allowBlank="1" showErrorMessage="1" errorTitle="Chybné datum" error="Nemůžeš překročit hranici dříve než zahájíš pracovní cestu" sqref="C16" xr:uid="{00000000-0002-0000-0200-000000000000}">
      <formula1>C15</formula1>
    </dataValidation>
    <dataValidation type="date" operator="greaterThanOrEqual" allowBlank="1" showErrorMessage="1" errorTitle="Chybné datum" error="Nemůžeš překročit hranici při návratu dříve než jí překročíš při odjezdu" sqref="C18" xr:uid="{00000000-0002-0000-0200-000001000000}">
      <formula1>C16</formula1>
    </dataValidation>
    <dataValidation type="date" operator="greaterThanOrEqual" allowBlank="1" showErrorMessage="1" errorTitle="Chybné datum" error="Nemůžeš ukončit cestu dříve než překročíš hranici při návratu" sqref="C19" xr:uid="{00000000-0002-0000-0200-000002000000}">
      <formula1>C18</formula1>
    </dataValidation>
    <dataValidation type="decimal" operator="lessThanOrEqual" allowBlank="1" showInputMessage="1" showErrorMessage="1" error="Záloha se odečítá, zadej zápornou hodnotu." sqref="G88 G90 G76 G78 D78" xr:uid="{00000000-0002-0000-0200-000003000000}">
      <formula1>0</formula1>
    </dataValidation>
    <dataValidation type="list" allowBlank="1" showInputMessage="1" showErrorMessage="1" sqref="B21:F21" xr:uid="{00000000-0002-0000-0200-000005000000}">
      <formula1>$A$117:$A$126</formula1>
    </dataValidation>
    <dataValidation type="list" allowBlank="1" showInputMessage="1" showErrorMessage="1" sqref="E25" xr:uid="{00000000-0002-0000-0200-000006000000}">
      <formula1>$A$129:$A$130</formula1>
    </dataValidation>
  </dataValidations>
  <pageMargins left="0.31496062992125984" right="0.43307086614173229" top="0.98425196850393704" bottom="0.98425196850393704" header="0.51181102362204722" footer="0.51181102362204722"/>
  <pageSetup paperSize="9" scale="76" orientation="portrait" r:id="rId1"/>
  <headerFooter alignWithMargins="0">
    <oddFooter>&amp;R&amp;P z &amp;N</oddFooter>
  </headerFooter>
  <rowBreaks count="1" manualBreakCount="1">
    <brk id="69" max="11" man="1"/>
  </rowBreaks>
  <colBreaks count="1" manualBreakCount="1">
    <brk id="12" max="1048575" man="1"/>
  </colBreaks>
  <ignoredErrors>
    <ignoredError sqref="C78" evalError="1"/>
  </ignoredErrors>
  <drawing r:id="rId2"/>
  <legacyDrawing r:id="rId3"/>
  <oleObjects>
    <mc:AlternateContent xmlns:mc="http://schemas.openxmlformats.org/markup-compatibility/2006">
      <mc:Choice Requires="x14">
        <oleObject progId="Objekt prostředí balíčkovače" dvAspect="DVASPECT_ICON" shapeId="5154" r:id="rId4">
          <objectPr locked="0" defaultSize="0" r:id="rId5">
            <anchor moveWithCells="1">
              <from>
                <xdr:col>23</xdr:col>
                <xdr:colOff>28575</xdr:colOff>
                <xdr:row>4</xdr:row>
                <xdr:rowOff>0</xdr:rowOff>
              </from>
              <to>
                <xdr:col>27</xdr:col>
                <xdr:colOff>590550</xdr:colOff>
                <xdr:row>7</xdr:row>
                <xdr:rowOff>85725</xdr:rowOff>
              </to>
            </anchor>
          </objectPr>
        </oleObject>
      </mc:Choice>
      <mc:Fallback>
        <oleObject progId="Objekt prostředí balíčkovače" dvAspect="DVASPECT_ICON" shapeId="5154" r:id="rId4"/>
      </mc:Fallback>
    </mc:AlternateContent>
  </oleObjec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="Uvedená země není v seznamu států" xr:uid="{14441B89-5E6C-4F32-8F38-5DE8F6785FB1}">
          <x14:formula1>
            <xm:f>Zahr.stravné_2026!$A$2:$A$179</xm:f>
          </x14:formula1>
          <xm:sqref>B6:C6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A4604-C6C8-425E-9A10-7A0C86CB5F87}">
  <sheetPr codeName="List2"/>
  <dimension ref="A1:AA132"/>
  <sheetViews>
    <sheetView showGridLines="0" topLeftCell="A5" zoomScale="120" zoomScaleNormal="120" workbookViewId="0">
      <selection activeCell="D102" sqref="D102"/>
    </sheetView>
  </sheetViews>
  <sheetFormatPr defaultColWidth="9.140625" defaultRowHeight="12.75" x14ac:dyDescent="0.2"/>
  <cols>
    <col min="1" max="1" width="24.28515625" style="44" customWidth="1"/>
    <col min="2" max="2" width="12.28515625" style="44" bestFit="1" customWidth="1"/>
    <col min="3" max="3" width="12.42578125" style="44" customWidth="1"/>
    <col min="4" max="4" width="12.42578125" style="74" customWidth="1"/>
    <col min="5" max="5" width="12.85546875" style="74" customWidth="1"/>
    <col min="6" max="6" width="14.28515625" style="44" customWidth="1"/>
    <col min="7" max="7" width="12" style="44" customWidth="1"/>
    <col min="8" max="8" width="9.42578125" style="44" hidden="1" customWidth="1"/>
    <col min="9" max="9" width="11.42578125" style="44" hidden="1" customWidth="1"/>
    <col min="10" max="10" width="9.42578125" style="44" hidden="1" customWidth="1"/>
    <col min="11" max="11" width="12.42578125" style="44" customWidth="1"/>
    <col min="12" max="12" width="15.7109375" style="44" customWidth="1"/>
    <col min="13" max="13" width="12.140625" style="44" hidden="1" customWidth="1"/>
    <col min="14" max="17" width="9.140625" style="1" hidden="1" customWidth="1"/>
    <col min="18" max="18" width="6.85546875" style="1" customWidth="1"/>
    <col min="19" max="23" width="9.140625" style="1"/>
    <col min="24" max="16384" width="9.140625" style="44"/>
  </cols>
  <sheetData>
    <row r="1" spans="1:24" ht="5.0999999999999996" customHeight="1" x14ac:dyDescent="0.2">
      <c r="A1" s="79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80"/>
    </row>
    <row r="2" spans="1:24" ht="5.0999999999999996" customHeight="1" x14ac:dyDescent="0.2">
      <c r="A2" s="81"/>
      <c r="B2" s="81"/>
      <c r="C2" s="81"/>
      <c r="D2" s="87"/>
      <c r="E2" s="87"/>
      <c r="F2" s="81"/>
      <c r="G2" s="79"/>
      <c r="H2" s="79"/>
      <c r="I2" s="79"/>
      <c r="J2" s="79"/>
      <c r="K2" s="79"/>
      <c r="L2" s="79"/>
      <c r="M2" s="80"/>
    </row>
    <row r="3" spans="1:24" ht="19.5" customHeight="1" x14ac:dyDescent="0.25">
      <c r="A3" s="435" t="s">
        <v>357</v>
      </c>
      <c r="B3" s="435"/>
      <c r="C3" s="435"/>
      <c r="D3" s="435"/>
      <c r="E3" s="435"/>
      <c r="F3" s="435"/>
      <c r="G3" s="435"/>
      <c r="H3" s="435"/>
      <c r="I3" s="435"/>
      <c r="J3" s="435"/>
      <c r="K3" s="435"/>
      <c r="L3" s="435"/>
      <c r="M3" s="80"/>
      <c r="N3" s="205"/>
      <c r="S3" s="229" t="s">
        <v>286</v>
      </c>
    </row>
    <row r="4" spans="1:24" s="48" customFormat="1" ht="6" customHeight="1" x14ac:dyDescent="0.2">
      <c r="A4" s="45"/>
      <c r="B4" s="45"/>
      <c r="C4" s="45"/>
      <c r="D4" s="46"/>
      <c r="E4" s="46"/>
      <c r="F4" s="45"/>
      <c r="G4" s="47"/>
      <c r="H4" s="47"/>
      <c r="I4" s="47"/>
      <c r="J4" s="47"/>
      <c r="K4" s="47"/>
      <c r="L4" s="47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4" ht="6" customHeight="1" thickBot="1" x14ac:dyDescent="0.25">
      <c r="A5" s="81"/>
      <c r="B5" s="81"/>
      <c r="C5" s="81"/>
      <c r="D5" s="87"/>
      <c r="E5" s="87"/>
      <c r="F5" s="81"/>
      <c r="G5" s="79"/>
      <c r="H5" s="79"/>
      <c r="I5" s="79"/>
      <c r="J5" s="79"/>
      <c r="K5" s="79"/>
      <c r="L5" s="79"/>
      <c r="M5" s="80"/>
    </row>
    <row r="6" spans="1:24" ht="15" customHeight="1" x14ac:dyDescent="0.2">
      <c r="A6" s="88" t="s">
        <v>321</v>
      </c>
      <c r="B6" s="436"/>
      <c r="C6" s="437"/>
      <c r="D6" s="437"/>
      <c r="E6" s="437"/>
      <c r="F6" s="438"/>
      <c r="G6" s="47"/>
      <c r="H6" s="47"/>
      <c r="I6" s="47"/>
      <c r="J6" s="47"/>
      <c r="K6" s="47"/>
      <c r="L6" s="47"/>
      <c r="M6" s="48"/>
      <c r="S6" s="1" t="s">
        <v>335</v>
      </c>
    </row>
    <row r="7" spans="1:24" ht="15" customHeight="1" x14ac:dyDescent="0.2">
      <c r="A7" s="89" t="s">
        <v>1</v>
      </c>
      <c r="B7" s="451"/>
      <c r="C7" s="452"/>
      <c r="D7" s="452"/>
      <c r="E7" s="452"/>
      <c r="F7" s="453"/>
      <c r="G7" s="79"/>
      <c r="H7" s="79"/>
      <c r="I7" s="79"/>
      <c r="J7" s="79"/>
      <c r="K7" s="79"/>
      <c r="L7" s="79"/>
      <c r="M7" s="80"/>
      <c r="S7" s="44"/>
    </row>
    <row r="8" spans="1:24" ht="15" customHeight="1" x14ac:dyDescent="0.2">
      <c r="A8" s="90" t="s">
        <v>53</v>
      </c>
      <c r="B8" s="451"/>
      <c r="C8" s="452"/>
      <c r="D8" s="452"/>
      <c r="E8" s="452"/>
      <c r="F8" s="453"/>
      <c r="G8" s="79"/>
      <c r="H8" s="79"/>
      <c r="I8" s="79"/>
      <c r="J8" s="79"/>
      <c r="K8" s="79"/>
      <c r="L8" s="79"/>
      <c r="M8" s="80"/>
      <c r="S8" s="1" t="s">
        <v>323</v>
      </c>
    </row>
    <row r="9" spans="1:24" ht="15" customHeight="1" x14ac:dyDescent="0.2">
      <c r="A9" s="91" t="s">
        <v>2</v>
      </c>
      <c r="B9" s="451"/>
      <c r="C9" s="452"/>
      <c r="D9" s="452"/>
      <c r="E9" s="452"/>
      <c r="F9" s="453"/>
      <c r="G9" s="79"/>
      <c r="H9" s="79"/>
      <c r="I9" s="79"/>
      <c r="J9" s="79"/>
      <c r="K9" s="79"/>
      <c r="L9" s="79"/>
      <c r="M9" s="80"/>
      <c r="S9" s="1" t="s">
        <v>324</v>
      </c>
    </row>
    <row r="10" spans="1:24" ht="13.5" thickBot="1" x14ac:dyDescent="0.25">
      <c r="A10" s="93" t="s">
        <v>3</v>
      </c>
      <c r="B10" s="443"/>
      <c r="C10" s="444"/>
      <c r="D10" s="444"/>
      <c r="E10" s="444"/>
      <c r="F10" s="445"/>
      <c r="G10" s="79"/>
      <c r="H10" s="79"/>
      <c r="I10" s="79"/>
      <c r="J10" s="79"/>
      <c r="K10" s="79"/>
      <c r="L10" s="79"/>
      <c r="M10" s="80"/>
    </row>
    <row r="11" spans="1:24" x14ac:dyDescent="0.2">
      <c r="A11" s="81"/>
      <c r="B11" s="262"/>
      <c r="C11" s="262"/>
      <c r="D11" s="262"/>
      <c r="E11" s="262"/>
      <c r="F11" s="262"/>
      <c r="G11" s="79"/>
      <c r="H11" s="79"/>
      <c r="I11" s="79"/>
      <c r="J11" s="79"/>
      <c r="K11" s="79"/>
      <c r="L11" s="79"/>
      <c r="M11" s="80"/>
      <c r="S11" s="277"/>
    </row>
    <row r="12" spans="1:24" x14ac:dyDescent="0.2">
      <c r="A12" s="81"/>
      <c r="B12" s="81"/>
      <c r="C12" s="81"/>
      <c r="D12" s="87"/>
      <c r="E12" s="87"/>
      <c r="F12" s="81"/>
      <c r="G12" s="79"/>
      <c r="H12" s="79"/>
      <c r="I12" s="79"/>
      <c r="J12" s="79"/>
      <c r="K12" s="79"/>
      <c r="L12" s="79"/>
      <c r="M12" s="80"/>
    </row>
    <row r="13" spans="1:24" s="48" customFormat="1" ht="15" customHeight="1" x14ac:dyDescent="0.2">
      <c r="A13" s="386" t="s">
        <v>373</v>
      </c>
      <c r="B13" s="451"/>
      <c r="C13" s="467"/>
      <c r="D13" s="45"/>
      <c r="E13" s="83" t="s">
        <v>52</v>
      </c>
      <c r="F13" s="84">
        <f>IF(B13=0,0,VLOOKUP($B$13,Zahr.stravné_2026!$A$1:$D$179,2,FALSE))</f>
        <v>0</v>
      </c>
      <c r="G13" s="210"/>
      <c r="H13" s="47"/>
      <c r="I13" s="47"/>
      <c r="J13" s="47"/>
      <c r="K13" s="101" t="s">
        <v>295</v>
      </c>
      <c r="L13" s="214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4" s="48" customFormat="1" ht="12.95" customHeight="1" thickBot="1" x14ac:dyDescent="0.25">
      <c r="A14" s="81"/>
      <c r="B14" s="85"/>
      <c r="C14" s="85"/>
      <c r="D14" s="45"/>
      <c r="E14" s="86"/>
      <c r="F14" s="87"/>
      <c r="G14" s="47"/>
      <c r="H14" s="47"/>
      <c r="I14" s="47"/>
      <c r="J14" s="47"/>
      <c r="K14" s="210"/>
      <c r="L14" s="47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4" ht="15" customHeight="1" x14ac:dyDescent="0.2">
      <c r="A15" s="94"/>
      <c r="B15" s="95"/>
      <c r="C15" s="96" t="s">
        <v>4</v>
      </c>
      <c r="D15" s="97"/>
      <c r="E15" s="96" t="s">
        <v>5</v>
      </c>
      <c r="F15" s="98"/>
      <c r="G15" s="79"/>
      <c r="H15" s="79"/>
      <c r="I15" s="79"/>
      <c r="J15" s="79"/>
      <c r="K15" s="79"/>
      <c r="L15" s="79"/>
      <c r="M15" s="80"/>
      <c r="S15" s="1" t="s">
        <v>287</v>
      </c>
      <c r="X15" s="388" t="s">
        <v>379</v>
      </c>
    </row>
    <row r="16" spans="1:24" ht="15" customHeight="1" x14ac:dyDescent="0.2">
      <c r="A16" s="90" t="s">
        <v>6</v>
      </c>
      <c r="B16" s="99"/>
      <c r="C16" s="278"/>
      <c r="D16" s="101" t="s">
        <v>7</v>
      </c>
      <c r="E16" s="279"/>
      <c r="F16" s="103" t="s">
        <v>55</v>
      </c>
      <c r="G16" s="79"/>
      <c r="H16" s="209"/>
      <c r="I16" s="79"/>
      <c r="J16" s="79"/>
      <c r="K16" s="79"/>
      <c r="L16" s="79"/>
      <c r="M16" s="80"/>
      <c r="S16" s="1" t="s">
        <v>288</v>
      </c>
      <c r="X16" s="388" t="s">
        <v>380</v>
      </c>
    </row>
    <row r="17" spans="1:19" ht="14.45" customHeight="1" thickBot="1" x14ac:dyDescent="0.25">
      <c r="A17" s="104" t="s">
        <v>355</v>
      </c>
      <c r="B17" s="105"/>
      <c r="C17" s="106"/>
      <c r="D17" s="107" t="s">
        <v>7</v>
      </c>
      <c r="E17" s="108"/>
      <c r="F17" s="109" t="s">
        <v>55</v>
      </c>
      <c r="G17" s="79"/>
      <c r="H17" s="209"/>
      <c r="I17" s="79"/>
      <c r="J17" s="79"/>
      <c r="K17" s="79"/>
      <c r="L17" s="79"/>
      <c r="M17" s="80"/>
    </row>
    <row r="18" spans="1:19" ht="15" customHeight="1" thickBot="1" x14ac:dyDescent="0.25">
      <c r="A18" s="81"/>
      <c r="B18" s="81"/>
      <c r="C18" s="87"/>
      <c r="D18" s="87"/>
      <c r="E18" s="87"/>
      <c r="F18" s="81"/>
      <c r="G18" s="79"/>
      <c r="H18" s="79"/>
      <c r="I18" s="79"/>
      <c r="J18" s="79"/>
      <c r="K18" s="79"/>
      <c r="L18" s="79"/>
      <c r="M18" s="80"/>
      <c r="N18" s="204"/>
      <c r="S18" s="1" t="s">
        <v>385</v>
      </c>
    </row>
    <row r="19" spans="1:19" ht="15.95" customHeight="1" x14ac:dyDescent="0.2">
      <c r="A19" s="94" t="s">
        <v>356</v>
      </c>
      <c r="B19" s="110"/>
      <c r="C19" s="111"/>
      <c r="D19" s="96" t="s">
        <v>7</v>
      </c>
      <c r="E19" s="301"/>
      <c r="F19" s="112" t="s">
        <v>55</v>
      </c>
      <c r="G19" s="79"/>
      <c r="H19" s="209"/>
      <c r="I19" s="79"/>
      <c r="J19" s="79"/>
      <c r="K19" s="79"/>
      <c r="L19" s="79"/>
      <c r="M19" s="80"/>
      <c r="S19" s="1" t="s">
        <v>341</v>
      </c>
    </row>
    <row r="20" spans="1:19" ht="13.5" customHeight="1" thickBot="1" x14ac:dyDescent="0.25">
      <c r="A20" s="113" t="s">
        <v>13</v>
      </c>
      <c r="B20" s="114"/>
      <c r="C20" s="280"/>
      <c r="D20" s="107" t="s">
        <v>7</v>
      </c>
      <c r="E20" s="281"/>
      <c r="F20" s="109" t="s">
        <v>55</v>
      </c>
      <c r="G20" s="79"/>
      <c r="H20" s="79"/>
      <c r="I20" s="79"/>
      <c r="J20" s="79"/>
      <c r="K20" s="79"/>
      <c r="L20" s="79"/>
      <c r="M20" s="80"/>
    </row>
    <row r="21" spans="1:19" ht="15" customHeight="1" x14ac:dyDescent="0.2">
      <c r="A21" s="81"/>
      <c r="B21" s="81"/>
      <c r="C21" s="81"/>
      <c r="D21" s="87"/>
      <c r="E21" s="87"/>
      <c r="F21" s="81"/>
      <c r="G21" s="79"/>
      <c r="H21" s="79"/>
      <c r="I21" s="79"/>
      <c r="J21" s="79"/>
      <c r="K21" s="79"/>
      <c r="L21" s="79"/>
      <c r="M21" s="80"/>
      <c r="S21" s="1" t="s">
        <v>391</v>
      </c>
    </row>
    <row r="22" spans="1:19" ht="13.5" customHeight="1" x14ac:dyDescent="0.2">
      <c r="A22" s="83" t="s">
        <v>15</v>
      </c>
      <c r="B22" s="446"/>
      <c r="C22" s="447"/>
      <c r="D22" s="447"/>
      <c r="E22" s="447"/>
      <c r="F22" s="448"/>
      <c r="G22" s="79"/>
      <c r="H22" s="79"/>
      <c r="I22" s="79"/>
      <c r="J22" s="79"/>
      <c r="K22" s="79"/>
      <c r="L22" s="79"/>
      <c r="M22" s="80"/>
      <c r="S22" s="1" t="s">
        <v>376</v>
      </c>
    </row>
    <row r="23" spans="1:19" s="1" customFormat="1" x14ac:dyDescent="0.2">
      <c r="A23" s="4" t="s">
        <v>409</v>
      </c>
      <c r="B23" s="423"/>
      <c r="C23" s="425"/>
      <c r="D23" s="407"/>
      <c r="E23" s="408"/>
      <c r="F23" s="11"/>
      <c r="G23" s="11"/>
      <c r="H23" s="3"/>
      <c r="I23" s="3"/>
      <c r="J23" s="3"/>
      <c r="K23" s="3"/>
      <c r="L23" s="3"/>
      <c r="M23" s="3"/>
    </row>
    <row r="24" spans="1:19" ht="6.95" customHeight="1" x14ac:dyDescent="0.2">
      <c r="A24" s="115"/>
      <c r="B24" s="81"/>
      <c r="C24" s="81"/>
      <c r="D24" s="87"/>
      <c r="E24" s="87"/>
      <c r="F24" s="81"/>
      <c r="G24" s="79"/>
      <c r="H24" s="79"/>
      <c r="I24" s="79"/>
      <c r="J24" s="79"/>
      <c r="K24" s="79"/>
      <c r="L24" s="79"/>
      <c r="M24" s="80"/>
    </row>
    <row r="25" spans="1:19" ht="13.5" customHeight="1" x14ac:dyDescent="0.2">
      <c r="A25" s="81"/>
      <c r="B25" s="81"/>
      <c r="C25" s="81"/>
      <c r="D25" s="87"/>
      <c r="E25" s="117"/>
      <c r="F25" s="81"/>
      <c r="G25" s="79"/>
      <c r="H25" s="79"/>
      <c r="I25" s="79"/>
      <c r="J25" s="79"/>
      <c r="K25" s="79"/>
      <c r="L25" s="79"/>
      <c r="M25" s="80"/>
      <c r="S25" s="1" t="s">
        <v>310</v>
      </c>
    </row>
    <row r="26" spans="1:19" ht="12.95" hidden="1" customHeight="1" x14ac:dyDescent="0.2">
      <c r="A26" s="81"/>
      <c r="B26" s="81"/>
      <c r="C26" s="81"/>
      <c r="D26" s="87"/>
      <c r="E26" s="117"/>
      <c r="F26" s="81"/>
      <c r="G26" s="79"/>
      <c r="H26" s="439" t="s">
        <v>60</v>
      </c>
      <c r="I26" s="439"/>
      <c r="J26" s="439"/>
      <c r="K26" s="209"/>
      <c r="L26" s="79" t="s">
        <v>61</v>
      </c>
      <c r="M26" s="80"/>
      <c r="N26" s="80"/>
      <c r="O26" s="80"/>
      <c r="P26" s="80"/>
    </row>
    <row r="27" spans="1:19" ht="13.5" hidden="1" customHeight="1" x14ac:dyDescent="0.2">
      <c r="A27" s="83" t="s">
        <v>62</v>
      </c>
      <c r="B27" s="118"/>
      <c r="C27" s="118"/>
      <c r="D27" s="119"/>
      <c r="E27" s="120"/>
      <c r="F27" s="121">
        <f>C20-C16+1</f>
        <v>1</v>
      </c>
      <c r="G27" s="81"/>
      <c r="H27" s="122" t="s">
        <v>9</v>
      </c>
      <c r="I27" s="122" t="s">
        <v>10</v>
      </c>
      <c r="J27" s="122" t="s">
        <v>11</v>
      </c>
      <c r="K27" s="122" t="s">
        <v>63</v>
      </c>
      <c r="L27" s="122" t="s">
        <v>9</v>
      </c>
      <c r="M27" s="195" t="s">
        <v>10</v>
      </c>
      <c r="N27" s="195" t="s">
        <v>11</v>
      </c>
      <c r="O27" s="80" t="s">
        <v>63</v>
      </c>
      <c r="P27" s="80"/>
    </row>
    <row r="28" spans="1:19" ht="13.5" hidden="1" customHeight="1" x14ac:dyDescent="0.2">
      <c r="A28" s="82" t="s">
        <v>64</v>
      </c>
      <c r="B28" s="118"/>
      <c r="C28" s="118"/>
      <c r="D28" s="119"/>
      <c r="E28" s="123"/>
      <c r="F28" s="121">
        <f>C17-C16</f>
        <v>0</v>
      </c>
      <c r="G28" s="124">
        <f>IF(F28=0,(C17+E17)-(C16+E16)+IF(D38=0,C38/24,0),24-E16)</f>
        <v>0</v>
      </c>
      <c r="H28" s="125">
        <f>IF((HOUR($G28)+MINUTE($G28)/60)&lt;5,1,0)</f>
        <v>1</v>
      </c>
      <c r="I28" s="125">
        <f>IF((HOUR($G28)+MINUTE($G28)/60)&lt;=12,1,0)-H28</f>
        <v>0</v>
      </c>
      <c r="J28" s="122">
        <f>IF((HOUR($G28)+MINUTE($G28)/60)&lt;=18,1,0)-I28-H28</f>
        <v>0</v>
      </c>
      <c r="K28" s="122">
        <f>IF((HOUR($G28)+MINUTE($G28)/60)&gt;18,1,0)</f>
        <v>0</v>
      </c>
      <c r="L28" s="125">
        <f>IF(AND($F$28&gt;0,(HOUR($E$17)+MINUTE($E$17)/60+IF(D38=0,C38,0))&lt;5),1,0)</f>
        <v>0</v>
      </c>
      <c r="M28" s="126">
        <f>IF(AND($F$28&gt;0,(HOUR($E$17)+MINUTE($E$17)/60+IF(D38=0,C38,0))&lt;=12),1,0)-L28</f>
        <v>0</v>
      </c>
      <c r="N28" s="126">
        <f>IF(AND($F$28&gt;0,(HOUR($E$17)+MINUTE($E$17)/60+IF(D38=0,C38,0))&lt;=18),1,0)-L28-M28</f>
        <v>0</v>
      </c>
      <c r="O28" s="215">
        <f>IF(AND($F$28&gt;0,(HOUR($E$17)+MINUTE($E$17)/60+IF(D38=0,C38,0))&gt;18),1,0)</f>
        <v>0</v>
      </c>
      <c r="P28" s="80">
        <f>SUM(H28:O28)-1</f>
        <v>0</v>
      </c>
    </row>
    <row r="29" spans="1:19" ht="13.5" hidden="1" customHeight="1" x14ac:dyDescent="0.2">
      <c r="A29" s="82" t="s">
        <v>65</v>
      </c>
      <c r="B29" s="118"/>
      <c r="C29" s="118"/>
      <c r="D29" s="119"/>
      <c r="E29" s="123"/>
      <c r="F29" s="121">
        <f>C20-C19</f>
        <v>0</v>
      </c>
      <c r="G29" s="124">
        <f>IF(F29=0,(C20+E20)-(C19+E19)+IF(D40=0,C40/24,0),24-E19)</f>
        <v>0</v>
      </c>
      <c r="H29" s="125">
        <f>IF((HOUR($G29)+MINUTE($G29)/60)&lt;5,1,0)</f>
        <v>1</v>
      </c>
      <c r="I29" s="125">
        <f>IF((HOUR($G29)+MINUTE($G29)/60)&lt;=12,1,0)-H29</f>
        <v>0</v>
      </c>
      <c r="J29" s="122">
        <f>IF((HOUR($G29)+MINUTE($G29)/60)&lt;=18,1,0)-I29-H29</f>
        <v>0</v>
      </c>
      <c r="K29" s="122">
        <f>IF((HOUR($G29)+MINUTE($G29)/60)&gt;18,1,0)</f>
        <v>0</v>
      </c>
      <c r="L29" s="125">
        <f>IF(AND($F$29&gt;0,(HOUR($E$20)+MINUTE($E$20)/60+IF(D40=0,C40,0))&lt;5),1,0)</f>
        <v>0</v>
      </c>
      <c r="M29" s="126">
        <f>IF(AND($F$29&gt;0,(HOUR($E$20)+MINUTE($E$20)/60+IF(D40=0,C40,0))&lt;=12),1,0)-L29</f>
        <v>0</v>
      </c>
      <c r="N29" s="126">
        <f>IF(AND($F$29&gt;0,(HOUR($E$20)+MINUTE($E$20)/60+IF(D40=0,C40,0))&lt;=18),1,0)-L29-M29</f>
        <v>0</v>
      </c>
      <c r="O29" s="215">
        <f>IF(AND($F$29&gt;0,(HOUR($E$20)+MINUTE($E$20)/60+IF(D40=0,C40,0))&gt;18),1,0)</f>
        <v>0</v>
      </c>
      <c r="P29" s="80">
        <f>SUM(H29:O29)-1</f>
        <v>0</v>
      </c>
    </row>
    <row r="30" spans="1:19" ht="15" hidden="1" customHeight="1" x14ac:dyDescent="0.2">
      <c r="A30" s="81"/>
      <c r="B30" s="81"/>
      <c r="C30" s="81"/>
      <c r="D30" s="87"/>
      <c r="E30" s="87"/>
      <c r="F30" s="127"/>
      <c r="G30" s="128">
        <f>IF(C16=C19,SUM(G28:G29),0)</f>
        <v>0</v>
      </c>
      <c r="H30" s="125">
        <f>IF((HOUR($G30)+MINUTE($G30)/60)&lt;5,1,0)</f>
        <v>1</v>
      </c>
      <c r="I30" s="125">
        <f>IF((HOUR($G30)+MINUTE($G30)/60)&lt;=12,1,0)-H30</f>
        <v>0</v>
      </c>
      <c r="J30" s="122">
        <f>IF((HOUR($G30)+MINUTE($G30)/60)&lt;=18,1,0)-I30-H30</f>
        <v>0</v>
      </c>
      <c r="K30" s="122">
        <f>IF((HOUR($G30)+MINUTE($G30)/60)&gt;18,1,0)</f>
        <v>0</v>
      </c>
      <c r="L30" s="125">
        <f>IF(AND($F$29&gt;0,(HOUR($E$20)+MINUTE($E$20)/60)&lt;5),1,0)</f>
        <v>0</v>
      </c>
      <c r="M30" s="126">
        <f>IF(AND($F$29&gt;0,(HOUR($E$20)+MINUTE($E$20)/60)&lt;=12),1,0)-L30</f>
        <v>0</v>
      </c>
      <c r="N30" s="126">
        <f>IF(AND($F$29&gt;0,(HOUR($E$20)+MINUTE($E$20)/60)&lt;=18),1,0)-L30-M30</f>
        <v>0</v>
      </c>
      <c r="O30" s="215">
        <f>IF(AND($F$29&gt;0,(HOUR($E$20)+MINUTE($E$20)/60)&gt;18),1,0)</f>
        <v>0</v>
      </c>
      <c r="P30" s="80">
        <f>SUM(H30:O30)</f>
        <v>1</v>
      </c>
    </row>
    <row r="31" spans="1:19" ht="11.45" customHeight="1" x14ac:dyDescent="0.2">
      <c r="A31" s="81"/>
      <c r="B31" s="81"/>
      <c r="C31" s="81"/>
      <c r="D31" s="87"/>
      <c r="E31" s="87"/>
      <c r="F31" s="127"/>
      <c r="G31" s="128"/>
      <c r="H31" s="125"/>
      <c r="I31" s="125"/>
      <c r="J31" s="122"/>
      <c r="K31" s="122"/>
      <c r="L31" s="125"/>
      <c r="M31" s="126"/>
    </row>
    <row r="32" spans="1:19" x14ac:dyDescent="0.2">
      <c r="A32" s="45" t="s">
        <v>359</v>
      </c>
      <c r="B32" s="81"/>
      <c r="C32" s="81"/>
      <c r="D32" s="87"/>
      <c r="E32" s="87"/>
      <c r="F32" s="127"/>
      <c r="G32" s="129"/>
      <c r="H32" s="130"/>
      <c r="I32" s="79"/>
      <c r="J32" s="79"/>
      <c r="K32" s="79"/>
      <c r="L32" s="79"/>
      <c r="M32" s="80"/>
    </row>
    <row r="33" spans="1:27" ht="13.5" customHeight="1" x14ac:dyDescent="0.2">
      <c r="A33" s="81"/>
      <c r="B33" s="81"/>
      <c r="C33" s="81"/>
      <c r="D33" s="87"/>
      <c r="E33" s="117"/>
      <c r="F33" s="81"/>
      <c r="G33" s="79"/>
      <c r="H33" s="79" t="s">
        <v>362</v>
      </c>
      <c r="I33" s="79"/>
      <c r="J33" s="79"/>
      <c r="K33" s="79"/>
      <c r="L33" s="79"/>
    </row>
    <row r="34" spans="1:27" ht="13.5" customHeight="1" x14ac:dyDescent="0.2">
      <c r="A34" s="82" t="s">
        <v>67</v>
      </c>
      <c r="B34" s="118"/>
      <c r="C34" s="118"/>
      <c r="D34" s="84">
        <f>IF(F13=0,0,VLOOKUP($B$13,Zahr.stravné_2026!A1:D179,4,FALSE))</f>
        <v>0</v>
      </c>
      <c r="E34" s="131">
        <f>+F13</f>
        <v>0</v>
      </c>
      <c r="F34" s="132"/>
      <c r="G34" s="87"/>
      <c r="H34" s="79" t="s">
        <v>28</v>
      </c>
      <c r="I34" s="79"/>
      <c r="J34" s="79"/>
      <c r="K34" s="79"/>
      <c r="L34" s="79"/>
      <c r="N34" s="205"/>
      <c r="S34" s="1" t="s">
        <v>311</v>
      </c>
    </row>
    <row r="35" spans="1:27" ht="13.5" customHeight="1" thickBot="1" x14ac:dyDescent="0.25">
      <c r="A35" s="81"/>
      <c r="B35" s="81"/>
      <c r="C35" s="81"/>
      <c r="D35" s="87"/>
      <c r="E35" s="117"/>
      <c r="F35" s="81"/>
      <c r="G35" s="79"/>
      <c r="H35" s="79" t="str">
        <f>IF(C40&lt;12,"NE",IF(AND(C40=12,D34&lt;D68),"NE","ANO"))</f>
        <v>NE</v>
      </c>
      <c r="I35" s="79"/>
      <c r="J35" s="79"/>
      <c r="K35" s="79"/>
      <c r="L35" s="79"/>
    </row>
    <row r="36" spans="1:27" ht="13.5" customHeight="1" x14ac:dyDescent="0.2">
      <c r="A36" s="94"/>
      <c r="B36" s="95"/>
      <c r="C36" s="95"/>
      <c r="D36" s="97"/>
      <c r="E36" s="440" t="s">
        <v>16</v>
      </c>
      <c r="F36" s="441"/>
      <c r="G36" s="442"/>
      <c r="H36" s="440" t="s">
        <v>68</v>
      </c>
      <c r="I36" s="441"/>
      <c r="J36" s="442"/>
      <c r="K36" s="133"/>
      <c r="L36" s="98"/>
      <c r="X36" s="1"/>
      <c r="Y36" s="1"/>
      <c r="Z36" s="1"/>
      <c r="AA36" s="1"/>
    </row>
    <row r="37" spans="1:27" ht="13.5" customHeight="1" x14ac:dyDescent="0.2">
      <c r="A37" s="134" t="s">
        <v>69</v>
      </c>
      <c r="B37" s="101" t="s">
        <v>18</v>
      </c>
      <c r="C37" s="101" t="s">
        <v>70</v>
      </c>
      <c r="D37" s="119" t="s">
        <v>71</v>
      </c>
      <c r="E37" s="135" t="s">
        <v>20</v>
      </c>
      <c r="F37" s="135" t="s">
        <v>21</v>
      </c>
      <c r="G37" s="135" t="s">
        <v>22</v>
      </c>
      <c r="H37" s="135" t="s">
        <v>20</v>
      </c>
      <c r="I37" s="135" t="s">
        <v>21</v>
      </c>
      <c r="J37" s="135" t="s">
        <v>22</v>
      </c>
      <c r="K37" s="101" t="s">
        <v>72</v>
      </c>
      <c r="L37" s="103"/>
      <c r="S37" s="1" t="s">
        <v>399</v>
      </c>
      <c r="X37" s="1"/>
      <c r="Y37" s="1"/>
      <c r="Z37" s="1"/>
      <c r="AA37" s="1"/>
    </row>
    <row r="38" spans="1:27" ht="13.5" customHeight="1" x14ac:dyDescent="0.2">
      <c r="A38" s="136" t="s">
        <v>73</v>
      </c>
      <c r="B38" s="101">
        <v>1</v>
      </c>
      <c r="C38" s="137">
        <f>IF(C17=C19,HOUR(E19-E17)+MINUTE(E19-E17)/60,HOUR(24-E17)+MINUTE(24-E17)/60)</f>
        <v>0</v>
      </c>
      <c r="D38" s="138">
        <f>IF(C38&gt;18,$D$34,IF(C38&gt;12,$D$34/3*2,IF(C38&gt;=1,$D$34/3,0)))</f>
        <v>0</v>
      </c>
      <c r="E38" s="226"/>
      <c r="F38" s="226"/>
      <c r="G38" s="116"/>
      <c r="H38" s="139">
        <f>IF(E38=0,0,E38*$D38*IF($D38/$D$34=1,0.25,IF($D38/$D$34=2/3,0.35,0.7)))</f>
        <v>0</v>
      </c>
      <c r="I38" s="139">
        <f>IF(F38=0,0,F38*$D38*IF($D38/$D$34=1,0.25,IF($D38/$D$34=2/3,0.35,0.7)))</f>
        <v>0</v>
      </c>
      <c r="J38" s="139">
        <f>IF(G38=0,0,G38*$D38*IF($D38/$D$34=1,0.25,IF($D38/$D$34=2/3,0.35,0.7)))</f>
        <v>0</v>
      </c>
      <c r="K38" s="140">
        <f>MAX(0,B38*D38-H38-I38-J38)</f>
        <v>0</v>
      </c>
      <c r="L38" s="141">
        <f t="shared" ref="L38:L43" si="0">$E$34</f>
        <v>0</v>
      </c>
      <c r="S38" s="1" t="s">
        <v>331</v>
      </c>
      <c r="X38" s="1"/>
      <c r="Y38" s="1"/>
      <c r="Z38" s="1"/>
      <c r="AA38" s="1"/>
    </row>
    <row r="39" spans="1:27" ht="13.5" customHeight="1" x14ac:dyDescent="0.2">
      <c r="A39" s="90" t="s">
        <v>74</v>
      </c>
      <c r="B39" s="101">
        <f>IF(C19-C17&gt;1,C19-C17-1,0)</f>
        <v>0</v>
      </c>
      <c r="C39" s="101" t="s">
        <v>28</v>
      </c>
      <c r="D39" s="138">
        <f>IF(B39=0,0,B39*$D$34)</f>
        <v>0</v>
      </c>
      <c r="E39" s="142"/>
      <c r="F39" s="142"/>
      <c r="G39" s="142"/>
      <c r="H39" s="139">
        <f>IF(E39=0,0,E39*$D$34*0.25)</f>
        <v>0</v>
      </c>
      <c r="I39" s="139">
        <f>IF(F39=0,0,F39*$D$34*0.25)</f>
        <v>0</v>
      </c>
      <c r="J39" s="139">
        <f>IF(G39=0,0,G39*$D$34*0.25)</f>
        <v>0</v>
      </c>
      <c r="K39" s="140">
        <f>MAX(0,D39-H39-I39-J39)</f>
        <v>0</v>
      </c>
      <c r="L39" s="141">
        <f t="shared" si="0"/>
        <v>0</v>
      </c>
      <c r="X39" s="1"/>
      <c r="Y39" s="1"/>
      <c r="Z39" s="1"/>
      <c r="AA39" s="1"/>
    </row>
    <row r="40" spans="1:27" ht="13.5" customHeight="1" x14ac:dyDescent="0.2">
      <c r="A40" s="136" t="s">
        <v>75</v>
      </c>
      <c r="B40" s="121">
        <f>IF(C19-C17&gt;=1,1,0)</f>
        <v>0</v>
      </c>
      <c r="C40" s="137">
        <f>IF(B40=0,0,HOUR(E19)+MINUTE(E19)/60)</f>
        <v>0</v>
      </c>
      <c r="D40" s="138">
        <f>IF(C40&gt;18,$D$34,IF(C40&gt;12,$D$34/3*2,IF(AND(C40&gt;=1,H35="ANO"),$D$34/3,0)))</f>
        <v>0</v>
      </c>
      <c r="E40" s="226"/>
      <c r="F40" s="226"/>
      <c r="G40" s="226"/>
      <c r="H40" s="139">
        <f>IF(E40=0,0,E40*$D40*IF($D40/$D$34=1,0.25,IF($D40/$D$34=2/3,0.35,0.7)))</f>
        <v>0</v>
      </c>
      <c r="I40" s="139">
        <f>IF(F40=0,0,F40*$D40*IF($D40/$D$34=1,0.25,IF($D40/$D$34=2/3,0.35,0.7)))</f>
        <v>0</v>
      </c>
      <c r="J40" s="139">
        <f>IF(G40=0,0,G40*$D40*IF($D40/$D$34=1,0.25,IF($D40/$D$34=2/3,0.35,0.7)))</f>
        <v>0</v>
      </c>
      <c r="K40" s="140">
        <f>MAX(0,B40*D40-H40-I40-J40)</f>
        <v>0</v>
      </c>
      <c r="L40" s="141">
        <f t="shared" si="0"/>
        <v>0</v>
      </c>
      <c r="N40" s="204"/>
      <c r="S40" s="1" t="s">
        <v>289</v>
      </c>
      <c r="X40" s="1"/>
      <c r="Y40" s="1"/>
      <c r="Z40" s="1"/>
      <c r="AA40" s="1"/>
    </row>
    <row r="41" spans="1:27" ht="13.5" customHeight="1" x14ac:dyDescent="0.2">
      <c r="A41" s="90" t="s">
        <v>31</v>
      </c>
      <c r="B41" s="101">
        <f>SUM(B38:B40)</f>
        <v>1</v>
      </c>
      <c r="C41" s="83"/>
      <c r="D41" s="143">
        <f t="shared" ref="D41:K41" si="1">SUM(D38:D40)</f>
        <v>0</v>
      </c>
      <c r="E41" s="144">
        <f t="shared" si="1"/>
        <v>0</v>
      </c>
      <c r="F41" s="144">
        <f t="shared" si="1"/>
        <v>0</v>
      </c>
      <c r="G41" s="144">
        <f t="shared" si="1"/>
        <v>0</v>
      </c>
      <c r="H41" s="145">
        <f t="shared" si="1"/>
        <v>0</v>
      </c>
      <c r="I41" s="145">
        <f t="shared" si="1"/>
        <v>0</v>
      </c>
      <c r="J41" s="145">
        <f t="shared" si="1"/>
        <v>0</v>
      </c>
      <c r="K41" s="143">
        <f t="shared" si="1"/>
        <v>0</v>
      </c>
      <c r="L41" s="141">
        <f t="shared" si="0"/>
        <v>0</v>
      </c>
      <c r="S41" s="1" t="s">
        <v>377</v>
      </c>
      <c r="X41" s="1"/>
      <c r="Y41" s="1"/>
      <c r="Z41" s="1"/>
      <c r="AA41" s="1"/>
    </row>
    <row r="42" spans="1:27" ht="13.5" customHeight="1" x14ac:dyDescent="0.2">
      <c r="A42" s="90" t="s">
        <v>76</v>
      </c>
      <c r="B42" s="239"/>
      <c r="C42" s="118" t="s">
        <v>347</v>
      </c>
      <c r="D42" s="146"/>
      <c r="E42" s="119"/>
      <c r="F42" s="147"/>
      <c r="G42" s="148"/>
      <c r="H42" s="148"/>
      <c r="I42" s="148"/>
      <c r="J42" s="148"/>
      <c r="K42" s="149">
        <f>D41*B42</f>
        <v>0</v>
      </c>
      <c r="L42" s="141">
        <f t="shared" si="0"/>
        <v>0</v>
      </c>
      <c r="N42" s="207"/>
      <c r="S42" s="388" t="s">
        <v>378</v>
      </c>
      <c r="X42" s="1"/>
      <c r="Y42" s="1"/>
      <c r="Z42" s="1"/>
    </row>
    <row r="43" spans="1:27" ht="13.5" customHeight="1" thickBot="1" x14ac:dyDescent="0.25">
      <c r="A43" s="49" t="s">
        <v>77</v>
      </c>
      <c r="B43" s="50"/>
      <c r="C43" s="50"/>
      <c r="D43" s="50"/>
      <c r="E43" s="50"/>
      <c r="F43" s="50"/>
      <c r="G43" s="50"/>
      <c r="H43" s="50"/>
      <c r="I43" s="50"/>
      <c r="J43" s="51"/>
      <c r="K43" s="52">
        <f>K41+K42</f>
        <v>0</v>
      </c>
      <c r="L43" s="53">
        <f t="shared" si="0"/>
        <v>0</v>
      </c>
      <c r="S43" s="1" t="s">
        <v>345</v>
      </c>
    </row>
    <row r="44" spans="1:27" ht="13.5" customHeight="1" thickBot="1" x14ac:dyDescent="0.25">
      <c r="A44" s="81"/>
      <c r="B44" s="81"/>
      <c r="C44" s="81"/>
      <c r="D44" s="87"/>
      <c r="E44" s="117"/>
      <c r="F44" s="81"/>
      <c r="G44" s="79"/>
      <c r="H44" s="79"/>
      <c r="I44" s="79"/>
      <c r="J44" s="79"/>
      <c r="K44" s="276">
        <f>+K43*L13</f>
        <v>0</v>
      </c>
      <c r="L44" s="275" t="s">
        <v>83</v>
      </c>
      <c r="N44" s="205"/>
      <c r="S44" s="1" t="s">
        <v>346</v>
      </c>
    </row>
    <row r="45" spans="1:27" ht="13.5" customHeight="1" x14ac:dyDescent="0.2">
      <c r="A45" s="256"/>
      <c r="B45" s="256"/>
      <c r="C45" s="256"/>
      <c r="D45" s="272"/>
      <c r="E45" s="255"/>
      <c r="F45" s="256"/>
      <c r="G45" s="268"/>
      <c r="H45" s="268"/>
      <c r="I45" s="268"/>
      <c r="J45" s="268"/>
      <c r="K45" s="268"/>
      <c r="L45" s="268"/>
      <c r="M45" s="80"/>
    </row>
    <row r="46" spans="1:27" ht="13.5" customHeight="1" x14ac:dyDescent="0.2">
      <c r="A46" s="471"/>
      <c r="B46" s="471"/>
      <c r="C46" s="471"/>
      <c r="D46" s="471"/>
      <c r="E46" s="305"/>
      <c r="F46" s="305"/>
      <c r="G46" s="305"/>
      <c r="H46" s="305"/>
      <c r="I46" s="305"/>
      <c r="J46" s="305"/>
      <c r="K46" s="306"/>
      <c r="L46" s="307"/>
    </row>
    <row r="47" spans="1:27" s="48" customFormat="1" ht="15" customHeight="1" x14ac:dyDescent="0.2">
      <c r="A47" s="387" t="s">
        <v>374</v>
      </c>
      <c r="B47" s="451"/>
      <c r="C47" s="467"/>
      <c r="D47" s="309"/>
      <c r="E47" s="310" t="s">
        <v>52</v>
      </c>
      <c r="F47" s="311">
        <f>IF(B47=0,0,VLOOKUP($B$47,Zahr.stravné_2026!$A$1:$D$179,2,FALSE))</f>
        <v>0</v>
      </c>
      <c r="G47" s="312"/>
      <c r="H47" s="312"/>
      <c r="I47" s="312"/>
      <c r="J47" s="312"/>
      <c r="K47" s="313" t="s">
        <v>295</v>
      </c>
      <c r="L47" s="214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7" s="48" customFormat="1" ht="12.95" customHeight="1" thickBot="1" x14ac:dyDescent="0.25">
      <c r="A48" s="307"/>
      <c r="B48" s="314"/>
      <c r="C48" s="314"/>
      <c r="D48" s="309"/>
      <c r="E48" s="315"/>
      <c r="F48" s="305"/>
      <c r="G48" s="312"/>
      <c r="H48" s="312"/>
      <c r="I48" s="312"/>
      <c r="J48" s="312"/>
      <c r="K48" s="312"/>
      <c r="L48" s="312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19" ht="15" customHeight="1" x14ac:dyDescent="0.2">
      <c r="A49" s="316"/>
      <c r="B49" s="317"/>
      <c r="C49" s="318" t="s">
        <v>4</v>
      </c>
      <c r="D49" s="319"/>
      <c r="E49" s="318" t="s">
        <v>5</v>
      </c>
      <c r="F49" s="320"/>
      <c r="G49" s="321"/>
      <c r="H49" s="321"/>
      <c r="I49" s="321"/>
      <c r="J49" s="321"/>
      <c r="K49" s="321"/>
      <c r="L49" s="321"/>
      <c r="M49" s="80"/>
    </row>
    <row r="50" spans="1:19" ht="15" customHeight="1" x14ac:dyDescent="0.2">
      <c r="A50" s="322" t="s">
        <v>6</v>
      </c>
      <c r="B50" s="323"/>
      <c r="C50" s="324"/>
      <c r="D50" s="313" t="s">
        <v>7</v>
      </c>
      <c r="E50" s="325"/>
      <c r="F50" s="326" t="s">
        <v>55</v>
      </c>
      <c r="G50" s="321"/>
      <c r="H50" s="327"/>
      <c r="I50" s="321"/>
      <c r="J50" s="321"/>
      <c r="K50" s="321"/>
      <c r="L50" s="321"/>
      <c r="M50" s="80"/>
    </row>
    <row r="51" spans="1:19" ht="14.45" customHeight="1" thickBot="1" x14ac:dyDescent="0.25">
      <c r="A51" s="328" t="s">
        <v>355</v>
      </c>
      <c r="B51" s="329"/>
      <c r="C51" s="330">
        <f>+C19</f>
        <v>0</v>
      </c>
      <c r="D51" s="331" t="s">
        <v>7</v>
      </c>
      <c r="E51" s="332">
        <f>+E19</f>
        <v>0</v>
      </c>
      <c r="F51" s="333" t="s">
        <v>55</v>
      </c>
      <c r="G51" s="321"/>
      <c r="H51" s="327"/>
      <c r="I51" s="321"/>
      <c r="J51" s="321"/>
      <c r="K51" s="321"/>
      <c r="L51" s="321"/>
      <c r="M51" s="80"/>
    </row>
    <row r="52" spans="1:19" ht="15" customHeight="1" thickBot="1" x14ac:dyDescent="0.25">
      <c r="A52" s="307"/>
      <c r="B52" s="307"/>
      <c r="C52" s="305"/>
      <c r="D52" s="305"/>
      <c r="E52" s="305"/>
      <c r="F52" s="307"/>
      <c r="G52" s="321"/>
      <c r="H52" s="321"/>
      <c r="I52" s="321"/>
      <c r="J52" s="321"/>
      <c r="K52" s="321"/>
      <c r="L52" s="321"/>
      <c r="M52" s="80"/>
      <c r="N52" s="204"/>
    </row>
    <row r="53" spans="1:19" ht="15.95" customHeight="1" x14ac:dyDescent="0.2">
      <c r="A53" s="316" t="s">
        <v>356</v>
      </c>
      <c r="B53" s="334"/>
      <c r="C53" s="111"/>
      <c r="D53" s="318" t="s">
        <v>7</v>
      </c>
      <c r="E53" s="301"/>
      <c r="F53" s="335" t="s">
        <v>55</v>
      </c>
      <c r="G53" s="321"/>
      <c r="H53" s="327"/>
      <c r="I53" s="321"/>
      <c r="J53" s="321"/>
      <c r="K53" s="321"/>
      <c r="L53" s="321"/>
      <c r="M53" s="80"/>
      <c r="S53" s="1" t="s">
        <v>391</v>
      </c>
    </row>
    <row r="54" spans="1:19" ht="13.5" customHeight="1" thickBot="1" x14ac:dyDescent="0.25">
      <c r="A54" s="336" t="s">
        <v>13</v>
      </c>
      <c r="B54" s="337"/>
      <c r="C54" s="338"/>
      <c r="D54" s="331" t="s">
        <v>7</v>
      </c>
      <c r="E54" s="339"/>
      <c r="F54" s="333" t="s">
        <v>55</v>
      </c>
      <c r="G54" s="321"/>
      <c r="H54" s="321"/>
      <c r="I54" s="321"/>
      <c r="J54" s="321"/>
      <c r="K54" s="321"/>
      <c r="L54" s="321"/>
      <c r="M54" s="80"/>
      <c r="S54" s="1" t="s">
        <v>376</v>
      </c>
    </row>
    <row r="55" spans="1:19" ht="15" customHeight="1" x14ac:dyDescent="0.2">
      <c r="A55" s="307"/>
      <c r="B55" s="307"/>
      <c r="C55" s="307"/>
      <c r="D55" s="305"/>
      <c r="E55" s="305"/>
      <c r="F55" s="307"/>
      <c r="G55" s="321"/>
      <c r="H55" s="321"/>
      <c r="I55" s="321"/>
      <c r="J55" s="321"/>
      <c r="K55" s="321"/>
      <c r="L55" s="321"/>
      <c r="M55" s="80"/>
    </row>
    <row r="56" spans="1:19" ht="13.5" customHeight="1" x14ac:dyDescent="0.2">
      <c r="A56" s="310" t="s">
        <v>15</v>
      </c>
      <c r="B56" s="446"/>
      <c r="C56" s="447"/>
      <c r="D56" s="447"/>
      <c r="E56" s="447"/>
      <c r="F56" s="448"/>
      <c r="G56" s="321"/>
      <c r="H56" s="321"/>
      <c r="I56" s="321"/>
      <c r="J56" s="321"/>
      <c r="K56" s="321"/>
      <c r="L56" s="321"/>
      <c r="M56" s="80"/>
    </row>
    <row r="57" spans="1:19" ht="6.95" customHeight="1" x14ac:dyDescent="0.2">
      <c r="A57" s="340"/>
      <c r="B57" s="307"/>
      <c r="C57" s="307"/>
      <c r="D57" s="305"/>
      <c r="E57" s="305"/>
      <c r="F57" s="307"/>
      <c r="G57" s="321"/>
      <c r="H57" s="321"/>
      <c r="I57" s="321"/>
      <c r="J57" s="321"/>
      <c r="K57" s="321"/>
      <c r="L57" s="321"/>
      <c r="M57" s="80"/>
    </row>
    <row r="58" spans="1:19" ht="6.95" customHeight="1" x14ac:dyDescent="0.2">
      <c r="A58" s="340"/>
      <c r="B58" s="307"/>
      <c r="C58" s="307"/>
      <c r="D58" s="305"/>
      <c r="E58" s="305"/>
      <c r="F58" s="307"/>
      <c r="G58" s="321"/>
      <c r="H58" s="321"/>
      <c r="I58" s="321"/>
      <c r="J58" s="321"/>
      <c r="K58" s="321"/>
      <c r="L58" s="321"/>
      <c r="M58" s="80"/>
    </row>
    <row r="59" spans="1:19" ht="13.5" customHeight="1" x14ac:dyDescent="0.2">
      <c r="A59" s="307"/>
      <c r="B59" s="307"/>
      <c r="C59" s="307"/>
      <c r="D59" s="305"/>
      <c r="E59" s="341"/>
      <c r="F59" s="307"/>
      <c r="G59" s="321"/>
      <c r="H59" s="321"/>
      <c r="I59" s="321"/>
      <c r="J59" s="321"/>
      <c r="K59" s="321"/>
      <c r="L59" s="321"/>
      <c r="M59" s="80"/>
    </row>
    <row r="60" spans="1:19" ht="12.95" hidden="1" customHeight="1" x14ac:dyDescent="0.2">
      <c r="A60" s="307"/>
      <c r="B60" s="307"/>
      <c r="C60" s="307"/>
      <c r="D60" s="305"/>
      <c r="E60" s="341"/>
      <c r="F60" s="307"/>
      <c r="G60" s="321"/>
      <c r="H60" s="472" t="s">
        <v>60</v>
      </c>
      <c r="I60" s="472"/>
      <c r="J60" s="472"/>
      <c r="K60" s="327"/>
      <c r="L60" s="321" t="s">
        <v>61</v>
      </c>
      <c r="M60" s="80"/>
      <c r="N60" s="80"/>
      <c r="O60" s="80"/>
      <c r="P60" s="80"/>
    </row>
    <row r="61" spans="1:19" ht="13.5" hidden="1" customHeight="1" x14ac:dyDescent="0.2">
      <c r="A61" s="310" t="s">
        <v>62</v>
      </c>
      <c r="B61" s="342"/>
      <c r="C61" s="342"/>
      <c r="D61" s="343"/>
      <c r="E61" s="344"/>
      <c r="F61" s="345">
        <f>C54-C50+1</f>
        <v>1</v>
      </c>
      <c r="G61" s="307"/>
      <c r="H61" s="346" t="s">
        <v>9</v>
      </c>
      <c r="I61" s="346" t="s">
        <v>10</v>
      </c>
      <c r="J61" s="346" t="s">
        <v>11</v>
      </c>
      <c r="K61" s="346" t="s">
        <v>63</v>
      </c>
      <c r="L61" s="346" t="s">
        <v>9</v>
      </c>
      <c r="M61" s="195" t="s">
        <v>10</v>
      </c>
      <c r="N61" s="195" t="s">
        <v>11</v>
      </c>
      <c r="O61" s="80" t="s">
        <v>63</v>
      </c>
      <c r="P61" s="80"/>
    </row>
    <row r="62" spans="1:19" ht="13.5" hidden="1" customHeight="1" x14ac:dyDescent="0.2">
      <c r="A62" s="308" t="s">
        <v>64</v>
      </c>
      <c r="B62" s="342"/>
      <c r="C62" s="342"/>
      <c r="D62" s="343"/>
      <c r="E62" s="347"/>
      <c r="F62" s="345">
        <f>C51-C50</f>
        <v>0</v>
      </c>
      <c r="G62" s="348">
        <f>IF(F62=0,(C51+E51)-(C50+E50)+IF(D72=0,C72/24,0),24-E50)</f>
        <v>0</v>
      </c>
      <c r="H62" s="349">
        <f>IF((HOUR($G62)+MINUTE($G62)/60)&lt;5,1,0)</f>
        <v>1</v>
      </c>
      <c r="I62" s="349">
        <f>IF((HOUR($G62)+MINUTE($G62)/60)&lt;=12,1,0)-H62</f>
        <v>0</v>
      </c>
      <c r="J62" s="346">
        <f>IF((HOUR($G62)+MINUTE($G62)/60)&lt;=18,1,0)-I62-H62</f>
        <v>0</v>
      </c>
      <c r="K62" s="346">
        <f>IF((HOUR($G62)+MINUTE($G62)/60)&gt;18,1,0)</f>
        <v>0</v>
      </c>
      <c r="L62" s="349">
        <f>IF(AND($F$28&gt;0,(HOUR($E$17)+MINUTE($E$17)/60+IF(D72=0,C72,0))&lt;5),1,0)</f>
        <v>0</v>
      </c>
      <c r="M62" s="126">
        <f>IF(AND($F$28&gt;0,(HOUR($E$17)+MINUTE($E$17)/60+IF(D72=0,C72,0))&lt;=12),1,0)-L62</f>
        <v>0</v>
      </c>
      <c r="N62" s="126">
        <f>IF(AND($F$28&gt;0,(HOUR($E$17)+MINUTE($E$17)/60+IF(D72=0,C72,0))&lt;=18),1,0)-L62-M62</f>
        <v>0</v>
      </c>
      <c r="O62" s="215">
        <f>IF(AND($F$28&gt;0,(HOUR($E$17)+MINUTE($E$17)/60+IF(D72=0,C72,0))&gt;18),1,0)</f>
        <v>0</v>
      </c>
      <c r="P62" s="80">
        <f>SUM(H62:O62)-1</f>
        <v>0</v>
      </c>
    </row>
    <row r="63" spans="1:19" ht="13.5" hidden="1" customHeight="1" x14ac:dyDescent="0.2">
      <c r="A63" s="308" t="s">
        <v>65</v>
      </c>
      <c r="B63" s="342"/>
      <c r="C63" s="342"/>
      <c r="D63" s="343"/>
      <c r="E63" s="347"/>
      <c r="F63" s="345">
        <f>C54-C53</f>
        <v>0</v>
      </c>
      <c r="G63" s="348">
        <f>IF(F63=0,(C54+E54)-(C53+E53)+IF(D74=0,C74/24,0),24-E53)</f>
        <v>0</v>
      </c>
      <c r="H63" s="349">
        <f>IF((HOUR($G63)+MINUTE($G63)/60)&lt;5,1,0)</f>
        <v>1</v>
      </c>
      <c r="I63" s="349">
        <f>IF((HOUR($G63)+MINUTE($G63)/60)&lt;=12,1,0)-H63</f>
        <v>0</v>
      </c>
      <c r="J63" s="346">
        <f>IF((HOUR($G63)+MINUTE($G63)/60)&lt;=18,1,0)-I63-H63</f>
        <v>0</v>
      </c>
      <c r="K63" s="346">
        <f>IF((HOUR($G63)+MINUTE($G63)/60)&gt;18,1,0)</f>
        <v>0</v>
      </c>
      <c r="L63" s="349">
        <f>IF(AND($F$29&gt;0,(HOUR($E$20)+MINUTE($E$20)/60+IF(D74=0,C74,0))&lt;5),1,0)</f>
        <v>0</v>
      </c>
      <c r="M63" s="126">
        <f>IF(AND($F$29&gt;0,(HOUR($E$20)+MINUTE($E$20)/60+IF(D74=0,C74,0))&lt;=12),1,0)-L63</f>
        <v>0</v>
      </c>
      <c r="N63" s="126">
        <f>IF(AND($F$29&gt;0,(HOUR($E$20)+MINUTE($E$20)/60+IF(D74=0,C74,0))&lt;=18),1,0)-L63-M63</f>
        <v>0</v>
      </c>
      <c r="O63" s="215">
        <f>IF(AND($F$29&gt;0,(HOUR($E$20)+MINUTE($E$20)/60+IF(D74=0,C74,0))&gt;18),1,0)</f>
        <v>0</v>
      </c>
      <c r="P63" s="80">
        <f>SUM(H63:O63)-1</f>
        <v>0</v>
      </c>
    </row>
    <row r="64" spans="1:19" ht="15" hidden="1" customHeight="1" x14ac:dyDescent="0.2">
      <c r="A64" s="307"/>
      <c r="B64" s="307"/>
      <c r="C64" s="307"/>
      <c r="D64" s="305"/>
      <c r="E64" s="305"/>
      <c r="F64" s="350"/>
      <c r="G64" s="351">
        <f>IF(C50=C53,SUM(G62:G63),0)</f>
        <v>0</v>
      </c>
      <c r="H64" s="349">
        <f>IF((HOUR($G64)+MINUTE($G64)/60)&lt;5,1,0)</f>
        <v>1</v>
      </c>
      <c r="I64" s="349">
        <f>IF((HOUR($G64)+MINUTE($G64)/60)&lt;=12,1,0)-H64</f>
        <v>0</v>
      </c>
      <c r="J64" s="346">
        <f>IF((HOUR($G64)+MINUTE($G64)/60)&lt;=18,1,0)-I64-H64</f>
        <v>0</v>
      </c>
      <c r="K64" s="346">
        <f>IF((HOUR($G64)+MINUTE($G64)/60)&gt;18,1,0)</f>
        <v>0</v>
      </c>
      <c r="L64" s="349">
        <f>IF(AND($F$29&gt;0,(HOUR($E$20)+MINUTE($E$20)/60)&lt;5),1,0)</f>
        <v>0</v>
      </c>
      <c r="M64" s="126">
        <f>IF(AND($F$29&gt;0,(HOUR($E$20)+MINUTE($E$20)/60)&lt;=12),1,0)-L64</f>
        <v>0</v>
      </c>
      <c r="N64" s="126">
        <f>IF(AND($F$29&gt;0,(HOUR($E$20)+MINUTE($E$20)/60)&lt;=18),1,0)-L64-M64</f>
        <v>0</v>
      </c>
      <c r="O64" s="215">
        <f>IF(AND($F$29&gt;0,(HOUR($E$20)+MINUTE($E$20)/60)&gt;18),1,0)</f>
        <v>0</v>
      </c>
      <c r="P64" s="80">
        <f>SUM(H64:O64)</f>
        <v>1</v>
      </c>
    </row>
    <row r="65" spans="1:27" ht="11.45" customHeight="1" x14ac:dyDescent="0.2">
      <c r="A65" s="307"/>
      <c r="B65" s="307"/>
      <c r="C65" s="307"/>
      <c r="D65" s="305"/>
      <c r="E65" s="305"/>
      <c r="F65" s="350"/>
      <c r="G65" s="351"/>
      <c r="H65" s="349"/>
      <c r="I65" s="349"/>
      <c r="J65" s="346"/>
      <c r="K65" s="346"/>
      <c r="L65" s="349"/>
      <c r="M65" s="126"/>
    </row>
    <row r="66" spans="1:27" x14ac:dyDescent="0.2">
      <c r="A66" s="309" t="s">
        <v>360</v>
      </c>
      <c r="B66" s="307"/>
      <c r="C66" s="307"/>
      <c r="D66" s="305"/>
      <c r="E66" s="305"/>
      <c r="F66" s="350"/>
      <c r="G66" s="352"/>
      <c r="H66" s="353"/>
      <c r="I66" s="321"/>
      <c r="J66" s="321"/>
      <c r="K66" s="321"/>
      <c r="L66" s="321"/>
      <c r="M66" s="80"/>
    </row>
    <row r="67" spans="1:27" ht="13.5" customHeight="1" x14ac:dyDescent="0.2">
      <c r="A67" s="307"/>
      <c r="B67" s="307"/>
      <c r="C67" s="307"/>
      <c r="D67" s="305"/>
      <c r="E67" s="341"/>
      <c r="F67" s="307"/>
      <c r="G67" s="321"/>
      <c r="H67" s="321" t="s">
        <v>362</v>
      </c>
      <c r="I67" s="321"/>
      <c r="J67" s="321"/>
      <c r="K67" s="321"/>
      <c r="L67" s="321"/>
    </row>
    <row r="68" spans="1:27" ht="13.5" customHeight="1" x14ac:dyDescent="0.2">
      <c r="A68" s="308" t="s">
        <v>67</v>
      </c>
      <c r="B68" s="342"/>
      <c r="C68" s="342"/>
      <c r="D68" s="311">
        <f>IF(F47=0,0,VLOOKUP($B$47,Zahr.stravné_2026!A1:D179,4,FALSE))</f>
        <v>0</v>
      </c>
      <c r="E68" s="354">
        <f>+F47</f>
        <v>0</v>
      </c>
      <c r="F68" s="306"/>
      <c r="G68" s="305"/>
      <c r="H68" s="321" t="str">
        <f>IF(C72&lt;12,"NE",IF(AND(C72=12,D68&lt;D34),"NE","ANO"))</f>
        <v>NE</v>
      </c>
      <c r="I68" s="321"/>
      <c r="J68" s="321"/>
      <c r="K68" s="321"/>
      <c r="L68" s="321"/>
      <c r="N68" s="205"/>
    </row>
    <row r="69" spans="1:27" ht="13.5" customHeight="1" thickBot="1" x14ac:dyDescent="0.25">
      <c r="A69" s="307"/>
      <c r="B69" s="307"/>
      <c r="C69" s="307"/>
      <c r="D69" s="305"/>
      <c r="E69" s="341"/>
      <c r="F69" s="307"/>
      <c r="G69" s="321"/>
      <c r="H69" s="321" t="str">
        <f>IF(C74&lt;12,"NE",IF(AND(C74=12,D68&lt;D102),"NE","ANO"))</f>
        <v>NE</v>
      </c>
      <c r="I69" s="321"/>
      <c r="J69" s="321"/>
      <c r="K69" s="321"/>
      <c r="L69" s="321"/>
    </row>
    <row r="70" spans="1:27" ht="13.5" customHeight="1" x14ac:dyDescent="0.2">
      <c r="A70" s="316"/>
      <c r="B70" s="317"/>
      <c r="C70" s="317"/>
      <c r="D70" s="319"/>
      <c r="E70" s="473" t="s">
        <v>16</v>
      </c>
      <c r="F70" s="474"/>
      <c r="G70" s="475"/>
      <c r="H70" s="473" t="s">
        <v>68</v>
      </c>
      <c r="I70" s="474"/>
      <c r="J70" s="475"/>
      <c r="K70" s="355"/>
      <c r="L70" s="320"/>
      <c r="X70" s="1"/>
      <c r="Y70" s="1"/>
      <c r="Z70" s="1"/>
      <c r="AA70" s="1"/>
    </row>
    <row r="71" spans="1:27" ht="13.5" customHeight="1" x14ac:dyDescent="0.2">
      <c r="A71" s="356" t="s">
        <v>69</v>
      </c>
      <c r="B71" s="313" t="s">
        <v>18</v>
      </c>
      <c r="C71" s="313" t="s">
        <v>70</v>
      </c>
      <c r="D71" s="343" t="s">
        <v>71</v>
      </c>
      <c r="E71" s="357" t="s">
        <v>20</v>
      </c>
      <c r="F71" s="357" t="s">
        <v>21</v>
      </c>
      <c r="G71" s="357" t="s">
        <v>22</v>
      </c>
      <c r="H71" s="357" t="s">
        <v>20</v>
      </c>
      <c r="I71" s="357" t="s">
        <v>21</v>
      </c>
      <c r="J71" s="357" t="s">
        <v>22</v>
      </c>
      <c r="K71" s="313" t="s">
        <v>72</v>
      </c>
      <c r="L71" s="326"/>
      <c r="X71" s="1"/>
      <c r="Y71" s="1"/>
      <c r="Z71" s="1"/>
      <c r="AA71" s="1"/>
    </row>
    <row r="72" spans="1:27" ht="13.5" customHeight="1" x14ac:dyDescent="0.2">
      <c r="A72" s="358" t="s">
        <v>73</v>
      </c>
      <c r="B72" s="313">
        <v>1</v>
      </c>
      <c r="C72" s="359">
        <f>IF(C51=C53,HOUR(E53-E51)+MINUTE(E53-E51)/60,HOUR(24-E51)+MINUTE(24-E51)/60)</f>
        <v>0</v>
      </c>
      <c r="D72" s="360">
        <f>IF(C72&gt;18,$D$68,IF(C72&gt;12,$D$68/3*2,IF(AND(C72&gt;=1,$H68="ANO"),$D$68/3,0)))</f>
        <v>0</v>
      </c>
      <c r="E72" s="226"/>
      <c r="F72" s="226"/>
      <c r="G72" s="116"/>
      <c r="H72" s="361">
        <f>IF(E72=0,0,E72*$D72*IF($D72/$D$68=1,0.25,IF($D72/$D$68=2/3,0.35,0.7)))</f>
        <v>0</v>
      </c>
      <c r="I72" s="361">
        <f>IF(F72=0,0,F72*$D72*IF($D72/$D$68=1,0.25,IF($D72/$D$68=2/3,0.35,0.7)))</f>
        <v>0</v>
      </c>
      <c r="J72" s="361">
        <f>IF(G72=0,0,G72*$D72*IF($D72/$D$68=1,0.25,IF($D72/$D$68=2/3,0.35,0.7)))</f>
        <v>0</v>
      </c>
      <c r="K72" s="362">
        <f>MAX(0,B72*D72-H72-I72-J72)</f>
        <v>0</v>
      </c>
      <c r="L72" s="363">
        <f>$E$68</f>
        <v>0</v>
      </c>
      <c r="X72" s="1"/>
      <c r="Y72" s="1"/>
      <c r="Z72" s="1"/>
      <c r="AA72" s="1"/>
    </row>
    <row r="73" spans="1:27" ht="13.5" customHeight="1" x14ac:dyDescent="0.2">
      <c r="A73" s="322" t="s">
        <v>74</v>
      </c>
      <c r="B73" s="313">
        <f>IF(C53-C51&gt;1,C53-C51-1,0)</f>
        <v>0</v>
      </c>
      <c r="C73" s="313" t="s">
        <v>28</v>
      </c>
      <c r="D73" s="360">
        <f>IF(B73=0,0,B73*$D$68)</f>
        <v>0</v>
      </c>
      <c r="E73" s="142"/>
      <c r="F73" s="142"/>
      <c r="G73" s="142"/>
      <c r="H73" s="361">
        <f>IF(E73=0,0,E73*$D$68*0.25)</f>
        <v>0</v>
      </c>
      <c r="I73" s="361">
        <f>IF(F73=0,0,F73*$D$68*0.25)</f>
        <v>0</v>
      </c>
      <c r="J73" s="361">
        <f>IF(G73=0,0,G73*$D$68*0.25)</f>
        <v>0</v>
      </c>
      <c r="K73" s="362">
        <f>MAX(0,D73-H73-I73-J73)</f>
        <v>0</v>
      </c>
      <c r="L73" s="363">
        <f t="shared" ref="L73:L76" si="2">$E$68</f>
        <v>0</v>
      </c>
      <c r="X73" s="1"/>
      <c r="Y73" s="1"/>
      <c r="Z73" s="1"/>
      <c r="AA73" s="1"/>
    </row>
    <row r="74" spans="1:27" ht="13.5" customHeight="1" x14ac:dyDescent="0.2">
      <c r="A74" s="358" t="s">
        <v>75</v>
      </c>
      <c r="B74" s="345">
        <f>IF(C53-C51&gt;=1,1,0)</f>
        <v>0</v>
      </c>
      <c r="C74" s="359">
        <f>IF(B74=0,0,HOUR(E53)+MINUTE(E53)/60)</f>
        <v>0</v>
      </c>
      <c r="D74" s="360">
        <f>IF(C74&gt;18,$D$68,IF(C74&gt;12,$D$68/3*2,IF(AND(C74&gt;=1,$H69="ANO"),$D$68/3,0)))</f>
        <v>0</v>
      </c>
      <c r="E74" s="226"/>
      <c r="F74" s="226"/>
      <c r="G74" s="226"/>
      <c r="H74" s="361">
        <f>IF(E74=0,0,E74*$D74*IF($D74/$D$68=1,0.25,IF($D74/$D$68=2/3,0.35,0.7)))</f>
        <v>0</v>
      </c>
      <c r="I74" s="361">
        <f>IF(F74=0,0,F74*$D74*IF($D74/$D$68=1,0.25,IF($D74/$D$68=2/3,0.35,0.7)))</f>
        <v>0</v>
      </c>
      <c r="J74" s="361">
        <f>IF(G74=0,0,G74*$D74*IF($D74/$D$68=1,0.25,IF($D74/$D$68=2/3,0.35,0.7)))</f>
        <v>0</v>
      </c>
      <c r="K74" s="362">
        <f>MAX(0,B74*D74-H74-I74-J74)</f>
        <v>0</v>
      </c>
      <c r="L74" s="363">
        <f t="shared" si="2"/>
        <v>0</v>
      </c>
      <c r="N74" s="204"/>
      <c r="X74" s="1"/>
      <c r="Y74" s="1"/>
      <c r="Z74" s="1"/>
      <c r="AA74" s="1"/>
    </row>
    <row r="75" spans="1:27" ht="13.5" customHeight="1" x14ac:dyDescent="0.2">
      <c r="A75" s="322" t="s">
        <v>31</v>
      </c>
      <c r="B75" s="313">
        <f>SUM(B72:B74)</f>
        <v>1</v>
      </c>
      <c r="C75" s="310"/>
      <c r="D75" s="364">
        <f t="shared" ref="D75:K75" si="3">SUM(D72:D74)</f>
        <v>0</v>
      </c>
      <c r="E75" s="398">
        <f t="shared" si="3"/>
        <v>0</v>
      </c>
      <c r="F75" s="398">
        <f t="shared" si="3"/>
        <v>0</v>
      </c>
      <c r="G75" s="398">
        <f t="shared" si="3"/>
        <v>0</v>
      </c>
      <c r="H75" s="365">
        <f t="shared" si="3"/>
        <v>0</v>
      </c>
      <c r="I75" s="365">
        <f t="shared" si="3"/>
        <v>0</v>
      </c>
      <c r="J75" s="365">
        <f t="shared" si="3"/>
        <v>0</v>
      </c>
      <c r="K75" s="364">
        <f t="shared" si="3"/>
        <v>0</v>
      </c>
      <c r="L75" s="363">
        <f t="shared" si="2"/>
        <v>0</v>
      </c>
      <c r="X75" s="1"/>
      <c r="Y75" s="1"/>
      <c r="Z75" s="1"/>
      <c r="AA75" s="1"/>
    </row>
    <row r="76" spans="1:27" ht="13.5" customHeight="1" x14ac:dyDescent="0.2">
      <c r="A76" s="322" t="s">
        <v>76</v>
      </c>
      <c r="B76" s="239"/>
      <c r="C76" s="342" t="s">
        <v>347</v>
      </c>
      <c r="D76" s="366"/>
      <c r="E76" s="343"/>
      <c r="F76" s="367"/>
      <c r="G76" s="368"/>
      <c r="H76" s="368"/>
      <c r="I76" s="368"/>
      <c r="J76" s="368"/>
      <c r="K76" s="369">
        <f>D75*B76</f>
        <v>0</v>
      </c>
      <c r="L76" s="363">
        <f t="shared" si="2"/>
        <v>0</v>
      </c>
      <c r="N76" s="207"/>
      <c r="X76" s="1"/>
      <c r="Y76" s="1"/>
      <c r="Z76" s="1"/>
    </row>
    <row r="77" spans="1:27" ht="13.5" customHeight="1" thickBot="1" x14ac:dyDescent="0.25">
      <c r="A77" s="370" t="s">
        <v>77</v>
      </c>
      <c r="B77" s="371"/>
      <c r="C77" s="371"/>
      <c r="D77" s="371"/>
      <c r="E77" s="371"/>
      <c r="F77" s="371"/>
      <c r="G77" s="371"/>
      <c r="H77" s="371"/>
      <c r="I77" s="371"/>
      <c r="J77" s="372"/>
      <c r="K77" s="373">
        <f>K75+K76</f>
        <v>0</v>
      </c>
      <c r="L77" s="374">
        <f>$E$68</f>
        <v>0</v>
      </c>
    </row>
    <row r="78" spans="1:27" ht="13.5" customHeight="1" thickBot="1" x14ac:dyDescent="0.25">
      <c r="A78" s="476"/>
      <c r="B78" s="476"/>
      <c r="C78" s="476"/>
      <c r="D78" s="476"/>
      <c r="E78" s="375"/>
      <c r="F78" s="376"/>
      <c r="G78" s="377"/>
      <c r="H78" s="341"/>
      <c r="I78" s="376"/>
      <c r="J78" s="376"/>
      <c r="K78" s="378">
        <f>+K77*L47</f>
        <v>0</v>
      </c>
      <c r="L78" s="379" t="s">
        <v>83</v>
      </c>
      <c r="S78" s="204"/>
    </row>
    <row r="79" spans="1:27" ht="13.5" customHeight="1" x14ac:dyDescent="0.2">
      <c r="A79" s="307"/>
      <c r="B79" s="307"/>
      <c r="C79" s="307"/>
      <c r="D79" s="305"/>
      <c r="E79" s="341"/>
      <c r="F79" s="307"/>
      <c r="G79" s="321"/>
      <c r="H79" s="321"/>
      <c r="I79" s="321"/>
      <c r="J79" s="321"/>
      <c r="K79" s="321"/>
      <c r="L79" s="321"/>
      <c r="M79" s="80"/>
    </row>
    <row r="80" spans="1:27" ht="13.5" customHeight="1" x14ac:dyDescent="0.2">
      <c r="A80" s="477"/>
      <c r="B80" s="477"/>
      <c r="C80" s="477"/>
      <c r="D80" s="477"/>
      <c r="E80" s="257"/>
      <c r="F80" s="258"/>
      <c r="G80" s="261"/>
      <c r="H80" s="255"/>
      <c r="I80" s="258"/>
      <c r="J80" s="258"/>
      <c r="K80" s="259"/>
      <c r="L80" s="260"/>
    </row>
    <row r="81" spans="1:23" s="48" customFormat="1" ht="15" customHeight="1" x14ac:dyDescent="0.2">
      <c r="A81" s="386" t="s">
        <v>375</v>
      </c>
      <c r="B81" s="451"/>
      <c r="C81" s="467"/>
      <c r="D81" s="45"/>
      <c r="E81" s="83" t="s">
        <v>52</v>
      </c>
      <c r="F81" s="84">
        <f>IF(B81=0,0,VLOOKUP($B$81,Zahr.stravné_2026!$A$1:$D$179,2,FALSE))</f>
        <v>0</v>
      </c>
      <c r="G81" s="210"/>
      <c r="H81" s="47"/>
      <c r="I81" s="47"/>
      <c r="J81" s="47"/>
      <c r="K81" s="101" t="s">
        <v>295</v>
      </c>
      <c r="L81" s="214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s="48" customFormat="1" ht="12.95" customHeight="1" thickBot="1" x14ac:dyDescent="0.25">
      <c r="A82" s="81"/>
      <c r="B82" s="85"/>
      <c r="C82" s="85"/>
      <c r="D82" s="45"/>
      <c r="E82" s="86"/>
      <c r="F82" s="87"/>
      <c r="G82" s="47"/>
      <c r="H82" s="47"/>
      <c r="I82" s="47"/>
      <c r="J82" s="47"/>
      <c r="K82" s="210"/>
      <c r="L82" s="47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" customHeight="1" x14ac:dyDescent="0.2">
      <c r="A83" s="94"/>
      <c r="B83" s="95"/>
      <c r="C83" s="96" t="s">
        <v>4</v>
      </c>
      <c r="D83" s="97"/>
      <c r="E83" s="96" t="s">
        <v>5</v>
      </c>
      <c r="F83" s="98"/>
      <c r="G83" s="79"/>
      <c r="H83" s="79"/>
      <c r="I83" s="79"/>
      <c r="J83" s="79"/>
      <c r="K83" s="79"/>
      <c r="L83" s="79"/>
      <c r="M83" s="80"/>
    </row>
    <row r="84" spans="1:23" ht="15" customHeight="1" x14ac:dyDescent="0.2">
      <c r="A84" s="90" t="s">
        <v>6</v>
      </c>
      <c r="B84" s="99"/>
      <c r="C84" s="278"/>
      <c r="D84" s="101" t="s">
        <v>7</v>
      </c>
      <c r="E84" s="279"/>
      <c r="F84" s="103" t="s">
        <v>55</v>
      </c>
      <c r="G84" s="79"/>
      <c r="H84" s="79"/>
      <c r="I84" s="79"/>
      <c r="J84" s="79"/>
      <c r="K84" s="184"/>
      <c r="L84" s="79"/>
      <c r="M84" s="80"/>
    </row>
    <row r="85" spans="1:23" ht="14.45" customHeight="1" thickBot="1" x14ac:dyDescent="0.25">
      <c r="A85" s="104" t="s">
        <v>355</v>
      </c>
      <c r="B85" s="105"/>
      <c r="C85" s="280">
        <f>+C53</f>
        <v>0</v>
      </c>
      <c r="D85" s="107" t="s">
        <v>7</v>
      </c>
      <c r="E85" s="281">
        <f>IF(E54=0,+E53,0)</f>
        <v>0</v>
      </c>
      <c r="F85" s="109" t="s">
        <v>55</v>
      </c>
      <c r="G85" s="79"/>
      <c r="H85" s="79"/>
      <c r="I85" s="79"/>
      <c r="J85" s="79"/>
      <c r="K85" s="79"/>
      <c r="L85" s="79"/>
      <c r="M85" s="80"/>
    </row>
    <row r="86" spans="1:23" ht="15" customHeight="1" thickBot="1" x14ac:dyDescent="0.25">
      <c r="A86" s="81"/>
      <c r="B86" s="81"/>
      <c r="C86" s="87"/>
      <c r="D86" s="87"/>
      <c r="E86" s="87"/>
      <c r="F86" s="81"/>
      <c r="G86" s="79"/>
      <c r="H86" s="79"/>
      <c r="I86" s="79"/>
      <c r="J86" s="79"/>
      <c r="K86" s="79"/>
      <c r="L86" s="79"/>
      <c r="M86" s="80"/>
      <c r="N86" s="204"/>
    </row>
    <row r="87" spans="1:23" ht="15.95" customHeight="1" x14ac:dyDescent="0.2">
      <c r="A87" s="94" t="s">
        <v>356</v>
      </c>
      <c r="B87" s="110"/>
      <c r="C87" s="111"/>
      <c r="D87" s="96" t="s">
        <v>7</v>
      </c>
      <c r="E87" s="301"/>
      <c r="F87" s="112" t="s">
        <v>55</v>
      </c>
      <c r="G87" s="79"/>
      <c r="H87" s="79"/>
      <c r="I87" s="79"/>
      <c r="J87" s="79"/>
      <c r="K87" s="79"/>
      <c r="L87" s="79"/>
      <c r="M87" s="80"/>
      <c r="S87" s="1" t="s">
        <v>391</v>
      </c>
    </row>
    <row r="88" spans="1:23" ht="13.5" customHeight="1" thickBot="1" x14ac:dyDescent="0.25">
      <c r="A88" s="113" t="s">
        <v>13</v>
      </c>
      <c r="B88" s="114"/>
      <c r="C88" s="302"/>
      <c r="D88" s="303" t="s">
        <v>7</v>
      </c>
      <c r="E88" s="304"/>
      <c r="F88" s="109" t="s">
        <v>55</v>
      </c>
      <c r="G88" s="79"/>
      <c r="H88" s="79"/>
      <c r="I88" s="79"/>
      <c r="J88" s="79"/>
      <c r="K88" s="79"/>
      <c r="L88" s="79"/>
      <c r="M88" s="80"/>
      <c r="S88" s="1" t="s">
        <v>376</v>
      </c>
    </row>
    <row r="89" spans="1:23" ht="15" customHeight="1" x14ac:dyDescent="0.2">
      <c r="A89" s="81"/>
      <c r="B89" s="81"/>
      <c r="C89" s="81"/>
      <c r="D89" s="87"/>
      <c r="E89" s="87"/>
      <c r="F89" s="81"/>
      <c r="G89" s="79"/>
      <c r="H89" s="79"/>
      <c r="I89" s="79"/>
      <c r="J89" s="79"/>
      <c r="K89" s="79"/>
      <c r="L89" s="79"/>
      <c r="M89" s="80"/>
    </row>
    <row r="90" spans="1:23" ht="13.5" customHeight="1" x14ac:dyDescent="0.2">
      <c r="A90" s="83" t="s">
        <v>15</v>
      </c>
      <c r="B90" s="446"/>
      <c r="C90" s="447"/>
      <c r="D90" s="447"/>
      <c r="E90" s="447"/>
      <c r="F90" s="448"/>
      <c r="G90" s="79"/>
      <c r="H90" s="79"/>
      <c r="I90" s="79"/>
      <c r="J90" s="79"/>
      <c r="K90" s="79"/>
      <c r="L90" s="79"/>
      <c r="M90" s="80"/>
    </row>
    <row r="91" spans="1:23" ht="6.95" customHeight="1" x14ac:dyDescent="0.2">
      <c r="A91" s="115"/>
      <c r="B91" s="81"/>
      <c r="C91" s="81"/>
      <c r="D91" s="87"/>
      <c r="E91" s="87"/>
      <c r="F91" s="81"/>
      <c r="G91" s="79"/>
      <c r="H91" s="79"/>
      <c r="I91" s="79"/>
      <c r="J91" s="79"/>
      <c r="K91" s="79"/>
      <c r="L91" s="79"/>
      <c r="M91" s="80"/>
    </row>
    <row r="92" spans="1:23" ht="6.95" customHeight="1" x14ac:dyDescent="0.2">
      <c r="A92" s="115"/>
      <c r="B92" s="81"/>
      <c r="C92" s="81"/>
      <c r="D92" s="87"/>
      <c r="E92" s="87"/>
      <c r="F92" s="81"/>
      <c r="G92" s="79"/>
      <c r="H92" s="79"/>
      <c r="I92" s="79"/>
      <c r="J92" s="79"/>
      <c r="K92" s="79"/>
      <c r="L92" s="79"/>
      <c r="M92" s="80"/>
    </row>
    <row r="93" spans="1:23" ht="13.5" customHeight="1" x14ac:dyDescent="0.2">
      <c r="A93" s="81"/>
      <c r="B93" s="81"/>
      <c r="C93" s="81"/>
      <c r="D93" s="87"/>
      <c r="E93" s="117"/>
      <c r="F93" s="81"/>
      <c r="G93" s="79"/>
      <c r="H93" s="79"/>
      <c r="I93" s="79"/>
      <c r="J93" s="79"/>
      <c r="K93" s="79"/>
      <c r="L93" s="79"/>
      <c r="M93" s="80"/>
    </row>
    <row r="94" spans="1:23" ht="12.95" hidden="1" customHeight="1" x14ac:dyDescent="0.2">
      <c r="A94" s="81"/>
      <c r="B94" s="81"/>
      <c r="C94" s="81"/>
      <c r="D94" s="87"/>
      <c r="E94" s="117"/>
      <c r="F94" s="81"/>
      <c r="G94" s="79"/>
      <c r="H94" s="439" t="s">
        <v>60</v>
      </c>
      <c r="I94" s="439"/>
      <c r="J94" s="439"/>
      <c r="K94" s="209"/>
      <c r="L94" s="79" t="s">
        <v>61</v>
      </c>
      <c r="M94" s="80"/>
      <c r="N94" s="80"/>
      <c r="O94" s="80"/>
      <c r="P94" s="80"/>
    </row>
    <row r="95" spans="1:23" ht="13.5" hidden="1" customHeight="1" x14ac:dyDescent="0.2">
      <c r="A95" s="83" t="s">
        <v>62</v>
      </c>
      <c r="B95" s="118"/>
      <c r="C95" s="118"/>
      <c r="D95" s="119"/>
      <c r="E95" s="120"/>
      <c r="F95" s="121">
        <f>C88-C84+1</f>
        <v>1</v>
      </c>
      <c r="G95" s="81"/>
      <c r="H95" s="122" t="s">
        <v>9</v>
      </c>
      <c r="I95" s="122" t="s">
        <v>10</v>
      </c>
      <c r="J95" s="122" t="s">
        <v>11</v>
      </c>
      <c r="K95" s="122" t="s">
        <v>63</v>
      </c>
      <c r="L95" s="122" t="s">
        <v>9</v>
      </c>
      <c r="M95" s="195" t="s">
        <v>10</v>
      </c>
      <c r="N95" s="195" t="s">
        <v>11</v>
      </c>
      <c r="O95" s="80" t="s">
        <v>63</v>
      </c>
      <c r="P95" s="80"/>
    </row>
    <row r="96" spans="1:23" ht="13.5" hidden="1" customHeight="1" x14ac:dyDescent="0.2">
      <c r="A96" s="82" t="s">
        <v>64</v>
      </c>
      <c r="B96" s="118"/>
      <c r="C96" s="118"/>
      <c r="D96" s="119"/>
      <c r="E96" s="123"/>
      <c r="F96" s="121">
        <f>C85-C84</f>
        <v>0</v>
      </c>
      <c r="G96" s="124">
        <f>IF(F96=0,(C85+E85)-(C84+E84)+IF(D106=0,C106/24,0),24-E84)</f>
        <v>0</v>
      </c>
      <c r="H96" s="125">
        <f>IF((HOUR($G96)+MINUTE($G96)/60)&lt;5,1,0)</f>
        <v>1</v>
      </c>
      <c r="I96" s="125">
        <f>IF((HOUR($G96)+MINUTE($G96)/60)&lt;=12,1,0)-H96</f>
        <v>0</v>
      </c>
      <c r="J96" s="122">
        <f>IF((HOUR($G96)+MINUTE($G96)/60)&lt;=18,1,0)-I96-H96</f>
        <v>0</v>
      </c>
      <c r="K96" s="122">
        <f>IF((HOUR($G96)+MINUTE($G96)/60)&gt;18,1,0)</f>
        <v>0</v>
      </c>
      <c r="L96" s="125">
        <f>IF(AND($F$28&gt;0,(HOUR($E$17)+MINUTE($E$17)/60+IF(D106=0,C106,0))&lt;5),1,0)</f>
        <v>0</v>
      </c>
      <c r="M96" s="126">
        <f>IF(AND($F$28&gt;0,(HOUR($E$17)+MINUTE($E$17)/60+IF(D106=0,C106,0))&lt;=12),1,0)-L96</f>
        <v>0</v>
      </c>
      <c r="N96" s="126">
        <f>IF(AND($F$28&gt;0,(HOUR($E$17)+MINUTE($E$17)/60+IF(D106=0,C106,0))&lt;=18),1,0)-L96-M96</f>
        <v>0</v>
      </c>
      <c r="O96" s="215">
        <f>IF(AND($F$28&gt;0,(HOUR($E$17)+MINUTE($E$17)/60+IF(D106=0,C106,0))&gt;18),1,0)</f>
        <v>0</v>
      </c>
      <c r="P96" s="80">
        <f>SUM(H96:O96)-1</f>
        <v>0</v>
      </c>
    </row>
    <row r="97" spans="1:27" ht="13.5" hidden="1" customHeight="1" x14ac:dyDescent="0.2">
      <c r="A97" s="82" t="s">
        <v>65</v>
      </c>
      <c r="B97" s="118"/>
      <c r="C97" s="118"/>
      <c r="D97" s="119"/>
      <c r="E97" s="123"/>
      <c r="F97" s="121">
        <f>C88-C87</f>
        <v>0</v>
      </c>
      <c r="G97" s="124">
        <f>IF(F97=0,(C88+E88)-(C87+E87)+IF(D108=0,C108/24,0),24-E87)</f>
        <v>0</v>
      </c>
      <c r="H97" s="125">
        <f>IF((HOUR($G97)+MINUTE($G97)/60)&lt;5,1,0)</f>
        <v>1</v>
      </c>
      <c r="I97" s="125">
        <f>IF((HOUR($G97)+MINUTE($G97)/60)&lt;=12,1,0)-H97</f>
        <v>0</v>
      </c>
      <c r="J97" s="122">
        <f>IF((HOUR($G97)+MINUTE($G97)/60)&lt;=18,1,0)-I97-H97</f>
        <v>0</v>
      </c>
      <c r="K97" s="122">
        <f>IF((HOUR($G97)+MINUTE($G97)/60)&gt;18,1,0)</f>
        <v>0</v>
      </c>
      <c r="L97" s="125">
        <f>IF(AND($F$29&gt;0,(HOUR($E$20)+MINUTE($E$20)/60+IF(D108=0,C108,0))&lt;5),1,0)</f>
        <v>0</v>
      </c>
      <c r="M97" s="126">
        <f>IF(AND($F$29&gt;0,(HOUR($E$20)+MINUTE($E$20)/60+IF(D108=0,C108,0))&lt;=12),1,0)-L97</f>
        <v>0</v>
      </c>
      <c r="N97" s="126">
        <f>IF(AND($F$29&gt;0,(HOUR($E$20)+MINUTE($E$20)/60+IF(D108=0,C108,0))&lt;=18),1,0)-L97-M97</f>
        <v>0</v>
      </c>
      <c r="O97" s="215">
        <f>IF(AND($F$29&gt;0,(HOUR($E$20)+MINUTE($E$20)/60+IF(D108=0,C108,0))&gt;18),1,0)</f>
        <v>0</v>
      </c>
      <c r="P97" s="80">
        <f>SUM(H97:O97)-1</f>
        <v>0</v>
      </c>
    </row>
    <row r="98" spans="1:27" ht="15" hidden="1" customHeight="1" x14ac:dyDescent="0.2">
      <c r="A98" s="81"/>
      <c r="B98" s="81"/>
      <c r="C98" s="81"/>
      <c r="D98" s="87"/>
      <c r="E98" s="87"/>
      <c r="F98" s="127"/>
      <c r="G98" s="128">
        <f>IF(C84=C87,SUM(G96:G97),0)</f>
        <v>0</v>
      </c>
      <c r="H98" s="125">
        <f>IF((HOUR($G98)+MINUTE($G98)/60)&lt;5,1,0)</f>
        <v>1</v>
      </c>
      <c r="I98" s="125">
        <f>IF((HOUR($G98)+MINUTE($G98)/60)&lt;=12,1,0)-H98</f>
        <v>0</v>
      </c>
      <c r="J98" s="122">
        <f>IF((HOUR($G98)+MINUTE($G98)/60)&lt;=18,1,0)-I98-H98</f>
        <v>0</v>
      </c>
      <c r="K98" s="122">
        <f>IF((HOUR($G98)+MINUTE($G98)/60)&gt;18,1,0)</f>
        <v>0</v>
      </c>
      <c r="L98" s="125">
        <f>IF(AND($F$29&gt;0,(HOUR($E$20)+MINUTE($E$20)/60)&lt;5),1,0)</f>
        <v>0</v>
      </c>
      <c r="M98" s="126">
        <f>IF(AND($F$29&gt;0,(HOUR($E$20)+MINUTE($E$20)/60)&lt;=12),1,0)-L98</f>
        <v>0</v>
      </c>
      <c r="N98" s="126">
        <f>IF(AND($F$29&gt;0,(HOUR($E$20)+MINUTE($E$20)/60)&lt;=18),1,0)-L98-M98</f>
        <v>0</v>
      </c>
      <c r="O98" s="215">
        <f>IF(AND($F$29&gt;0,(HOUR($E$20)+MINUTE($E$20)/60)&gt;18),1,0)</f>
        <v>0</v>
      </c>
      <c r="P98" s="80">
        <f>SUM(H98:O98)</f>
        <v>1</v>
      </c>
    </row>
    <row r="99" spans="1:27" ht="11.45" customHeight="1" x14ac:dyDescent="0.2">
      <c r="A99" s="81"/>
      <c r="B99" s="81"/>
      <c r="C99" s="81"/>
      <c r="D99" s="87"/>
      <c r="E99" s="87"/>
      <c r="F99" s="127"/>
      <c r="G99" s="128"/>
      <c r="H99" s="125"/>
      <c r="I99" s="125"/>
      <c r="J99" s="122"/>
      <c r="K99" s="122"/>
      <c r="L99" s="125"/>
      <c r="M99" s="126"/>
    </row>
    <row r="100" spans="1:27" x14ac:dyDescent="0.2">
      <c r="A100" s="45" t="s">
        <v>361</v>
      </c>
      <c r="B100" s="81"/>
      <c r="C100" s="81"/>
      <c r="D100" s="87"/>
      <c r="E100" s="87"/>
      <c r="F100" s="127"/>
      <c r="G100" s="129"/>
      <c r="H100" s="130"/>
      <c r="I100" s="79"/>
      <c r="J100" s="79"/>
      <c r="K100" s="79"/>
      <c r="L100" s="79"/>
      <c r="M100" s="80"/>
    </row>
    <row r="101" spans="1:27" ht="13.5" customHeight="1" x14ac:dyDescent="0.2">
      <c r="A101" s="81"/>
      <c r="B101" s="81"/>
      <c r="C101" s="81"/>
      <c r="D101" s="87"/>
      <c r="E101" s="117"/>
      <c r="F101" s="81"/>
      <c r="G101" s="79"/>
      <c r="H101" s="79" t="s">
        <v>362</v>
      </c>
      <c r="I101" s="79"/>
      <c r="J101" s="79"/>
      <c r="K101" s="79"/>
      <c r="L101" s="79"/>
    </row>
    <row r="102" spans="1:27" ht="13.5" customHeight="1" x14ac:dyDescent="0.2">
      <c r="A102" s="82" t="s">
        <v>67</v>
      </c>
      <c r="B102" s="118"/>
      <c r="C102" s="118"/>
      <c r="D102" s="84">
        <f>IF(F81=0,0,VLOOKUP($B$81,Zahr.stravné_2026!A1:D179,4,FALSE))</f>
        <v>0</v>
      </c>
      <c r="E102" s="131">
        <f>+F81</f>
        <v>0</v>
      </c>
      <c r="F102" s="132"/>
      <c r="G102" s="87"/>
      <c r="H102" s="79" t="str">
        <f>IF(C106&lt;12,"NE",IF(AND(C106=12,D102&lt;D68),"NE","ANO"))</f>
        <v>NE</v>
      </c>
      <c r="I102" s="79"/>
      <c r="J102" s="79"/>
      <c r="K102" s="79"/>
      <c r="L102" s="79"/>
      <c r="N102" s="205"/>
    </row>
    <row r="103" spans="1:27" ht="13.5" customHeight="1" thickBot="1" x14ac:dyDescent="0.25">
      <c r="A103" s="81"/>
      <c r="B103" s="81"/>
      <c r="C103" s="81"/>
      <c r="D103" s="87"/>
      <c r="E103" s="117"/>
      <c r="F103" s="81"/>
      <c r="G103" s="79"/>
      <c r="H103" s="79" t="str" cm="1">
        <f t="array" ref="H103">IF(C108&lt;12,"NE",IF(AND(C108=12,D102&lt;D),"NE","ANO"))</f>
        <v>NE</v>
      </c>
      <c r="I103" s="79"/>
      <c r="J103" s="79"/>
      <c r="K103" s="79"/>
      <c r="L103" s="79"/>
    </row>
    <row r="104" spans="1:27" ht="13.5" customHeight="1" x14ac:dyDescent="0.2">
      <c r="A104" s="94"/>
      <c r="B104" s="95"/>
      <c r="C104" s="95"/>
      <c r="D104" s="97"/>
      <c r="E104" s="440" t="s">
        <v>16</v>
      </c>
      <c r="F104" s="441"/>
      <c r="G104" s="442"/>
      <c r="H104" s="440" t="s">
        <v>68</v>
      </c>
      <c r="I104" s="441"/>
      <c r="J104" s="442"/>
      <c r="K104" s="133"/>
      <c r="L104" s="98"/>
      <c r="X104" s="1"/>
      <c r="Y104" s="1"/>
      <c r="Z104" s="1"/>
      <c r="AA104" s="1"/>
    </row>
    <row r="105" spans="1:27" ht="13.5" customHeight="1" x14ac:dyDescent="0.2">
      <c r="A105" s="134" t="s">
        <v>69</v>
      </c>
      <c r="B105" s="101" t="s">
        <v>18</v>
      </c>
      <c r="C105" s="101" t="s">
        <v>70</v>
      </c>
      <c r="D105" s="119" t="s">
        <v>71</v>
      </c>
      <c r="E105" s="135" t="s">
        <v>20</v>
      </c>
      <c r="F105" s="135" t="s">
        <v>21</v>
      </c>
      <c r="G105" s="135" t="s">
        <v>22</v>
      </c>
      <c r="H105" s="135" t="s">
        <v>20</v>
      </c>
      <c r="I105" s="135" t="s">
        <v>21</v>
      </c>
      <c r="J105" s="135" t="s">
        <v>22</v>
      </c>
      <c r="K105" s="101" t="s">
        <v>72</v>
      </c>
      <c r="L105" s="103"/>
      <c r="X105" s="1"/>
      <c r="Y105" s="1"/>
      <c r="Z105" s="1"/>
      <c r="AA105" s="1"/>
    </row>
    <row r="106" spans="1:27" ht="13.5" customHeight="1" x14ac:dyDescent="0.2">
      <c r="A106" s="136" t="s">
        <v>73</v>
      </c>
      <c r="B106" s="101">
        <v>1</v>
      </c>
      <c r="C106" s="137">
        <f>IF(C85=C87,HOUR(E87-E85)+MINUTE(E87-E85)/60,HOUR(24-E85)+MINUTE(24-E85)/60)</f>
        <v>0</v>
      </c>
      <c r="D106" s="138">
        <f>IF(C106&gt;18,$D$102,IF(C106&gt;12,$D$102/3*2,IF(AND(C106&gt;=1,$H102="ANO"),$D$102/3,0)))</f>
        <v>0</v>
      </c>
      <c r="E106" s="226"/>
      <c r="F106" s="226"/>
      <c r="G106" s="116"/>
      <c r="H106" s="139">
        <f>IF(E106=0,0,E106*$D106*IF($D106/$D$102=1,0.25,IF($D106/$D$102=2/3,0.35,0.7)))</f>
        <v>0</v>
      </c>
      <c r="I106" s="139">
        <f>IF(F106=0,0,F106*$D106*IF($D106/$D$102=1,0.25,IF($D106/$D$102=2/3,0.35,0.7)))</f>
        <v>0</v>
      </c>
      <c r="J106" s="139">
        <f>IF(G106=0,0,G106*$D106*IF($D106/$D$102=1,0.25,IF($D106/$D$102=2/3,0.35,0.7)))</f>
        <v>0</v>
      </c>
      <c r="K106" s="140">
        <f>MAX(0,B106*D106-H106-I106-J106)</f>
        <v>0</v>
      </c>
      <c r="L106" s="141">
        <f>$E$102</f>
        <v>0</v>
      </c>
      <c r="X106" s="1"/>
      <c r="Y106" s="1"/>
      <c r="Z106" s="1"/>
      <c r="AA106" s="1"/>
    </row>
    <row r="107" spans="1:27" ht="13.5" customHeight="1" x14ac:dyDescent="0.2">
      <c r="A107" s="90" t="s">
        <v>74</v>
      </c>
      <c r="B107" s="101">
        <f>IF(C87-C85&gt;1,C87-C85-1,0)</f>
        <v>0</v>
      </c>
      <c r="C107" s="101" t="s">
        <v>28</v>
      </c>
      <c r="D107" s="138">
        <f>IF(B107=0,0,B107*$D$102)</f>
        <v>0</v>
      </c>
      <c r="E107" s="142"/>
      <c r="F107" s="142"/>
      <c r="G107" s="142"/>
      <c r="H107" s="139">
        <f>IF(E107=0,0,E107*$D$102*0.25)</f>
        <v>0</v>
      </c>
      <c r="I107" s="139">
        <f>IF(F107=0,0,F107*$D$102*0.25)</f>
        <v>0</v>
      </c>
      <c r="J107" s="139">
        <f>IF(G107=0,0,G107*$D$102*0.25)</f>
        <v>0</v>
      </c>
      <c r="K107" s="140">
        <f>MAX(0,D107-H107-I107-J107)</f>
        <v>0</v>
      </c>
      <c r="L107" s="141">
        <f t="shared" ref="L107:L110" si="4">$E$102</f>
        <v>0</v>
      </c>
      <c r="X107" s="1"/>
      <c r="Y107" s="1"/>
      <c r="Z107" s="1"/>
      <c r="AA107" s="1"/>
    </row>
    <row r="108" spans="1:27" ht="13.5" customHeight="1" x14ac:dyDescent="0.2">
      <c r="A108" s="136" t="s">
        <v>75</v>
      </c>
      <c r="B108" s="121">
        <f>IF(C87-C85&gt;=1,1,0)</f>
        <v>0</v>
      </c>
      <c r="C108" s="137">
        <f>IF(B108=0,0,HOUR(E87)+MINUTE(E87)/60)</f>
        <v>0</v>
      </c>
      <c r="D108" s="138">
        <f>IF(C108&gt;18,$D$102,IF(C108&gt;12,$D$102/3*2,IF(AND(C108&gt;=1,$H103="ANO"),$D$102/3,0)))</f>
        <v>0</v>
      </c>
      <c r="E108" s="226"/>
      <c r="F108" s="226"/>
      <c r="G108" s="226"/>
      <c r="H108" s="139">
        <f>IF(E108=0,0,E108*$D108*IF($D108/$D$102=1,0.25,IF($D108/$D$102=2/3,0.35,0.7)))</f>
        <v>0</v>
      </c>
      <c r="I108" s="139">
        <f>IF(F108=0,0,F108*$D108*IF($D108/$D$102=1,0.25,IF($D108/$D$102=2/3,0.35,0.7)))</f>
        <v>0</v>
      </c>
      <c r="J108" s="139">
        <f>IF(G108=0,0,G108*$D108*IF($D108/$D$102=1,0.25,IF($D108/$D$102=2/3,0.35,0.7)))</f>
        <v>0</v>
      </c>
      <c r="K108" s="140">
        <f>MAX(0,B108*D108-H108-I108-J108)</f>
        <v>0</v>
      </c>
      <c r="L108" s="141">
        <f t="shared" si="4"/>
        <v>0</v>
      </c>
      <c r="N108" s="204"/>
      <c r="X108" s="1"/>
      <c r="Y108" s="1"/>
      <c r="Z108" s="1"/>
      <c r="AA108" s="1"/>
    </row>
    <row r="109" spans="1:27" ht="13.5" customHeight="1" x14ac:dyDescent="0.2">
      <c r="A109" s="90" t="s">
        <v>31</v>
      </c>
      <c r="B109" s="101">
        <f>SUM(B106:B108)</f>
        <v>1</v>
      </c>
      <c r="C109" s="83"/>
      <c r="D109" s="143">
        <f t="shared" ref="D109:K109" si="5">SUM(D106:D108)</f>
        <v>0</v>
      </c>
      <c r="E109" s="144">
        <f t="shared" si="5"/>
        <v>0</v>
      </c>
      <c r="F109" s="144">
        <f t="shared" si="5"/>
        <v>0</v>
      </c>
      <c r="G109" s="144">
        <f t="shared" si="5"/>
        <v>0</v>
      </c>
      <c r="H109" s="145">
        <f t="shared" si="5"/>
        <v>0</v>
      </c>
      <c r="I109" s="145">
        <f t="shared" si="5"/>
        <v>0</v>
      </c>
      <c r="J109" s="145">
        <f t="shared" si="5"/>
        <v>0</v>
      </c>
      <c r="K109" s="143">
        <f t="shared" si="5"/>
        <v>0</v>
      </c>
      <c r="L109" s="141">
        <f t="shared" si="4"/>
        <v>0</v>
      </c>
      <c r="X109" s="1"/>
      <c r="Y109" s="1"/>
      <c r="Z109" s="1"/>
      <c r="AA109" s="1"/>
    </row>
    <row r="110" spans="1:27" ht="13.5" customHeight="1" x14ac:dyDescent="0.2">
      <c r="A110" s="90" t="s">
        <v>76</v>
      </c>
      <c r="B110" s="239"/>
      <c r="C110" s="118" t="s">
        <v>347</v>
      </c>
      <c r="D110" s="146"/>
      <c r="E110" s="119"/>
      <c r="F110" s="147"/>
      <c r="G110" s="148"/>
      <c r="H110" s="148"/>
      <c r="I110" s="148"/>
      <c r="J110" s="148"/>
      <c r="K110" s="149">
        <f>D109*B110</f>
        <v>0</v>
      </c>
      <c r="L110" s="141">
        <f t="shared" si="4"/>
        <v>0</v>
      </c>
      <c r="N110" s="207"/>
      <c r="X110" s="1"/>
      <c r="Y110" s="1"/>
      <c r="Z110" s="1"/>
    </row>
    <row r="111" spans="1:27" ht="13.5" customHeight="1" thickBot="1" x14ac:dyDescent="0.25">
      <c r="A111" s="49" t="s">
        <v>77</v>
      </c>
      <c r="B111" s="50"/>
      <c r="C111" s="50"/>
      <c r="D111" s="50"/>
      <c r="E111" s="50"/>
      <c r="F111" s="50"/>
      <c r="G111" s="50"/>
      <c r="H111" s="50"/>
      <c r="I111" s="50"/>
      <c r="J111" s="51"/>
      <c r="K111" s="52">
        <f>K109+K110</f>
        <v>0</v>
      </c>
      <c r="L111" s="53">
        <f>$E$102</f>
        <v>0</v>
      </c>
    </row>
    <row r="112" spans="1:27" ht="13.5" customHeight="1" thickBot="1" x14ac:dyDescent="0.25">
      <c r="A112" s="477"/>
      <c r="B112" s="477"/>
      <c r="C112" s="477"/>
      <c r="D112" s="477"/>
      <c r="E112" s="255"/>
      <c r="F112" s="258"/>
      <c r="G112" s="261"/>
      <c r="H112" s="262"/>
      <c r="I112" s="258"/>
      <c r="J112" s="258"/>
      <c r="K112" s="276">
        <f>+K111*L81</f>
        <v>0</v>
      </c>
      <c r="L112" s="275" t="s">
        <v>83</v>
      </c>
      <c r="S112" s="230"/>
    </row>
    <row r="113" spans="1:27" ht="13.5" customHeight="1" x14ac:dyDescent="0.2">
      <c r="A113" s="256"/>
      <c r="B113" s="256"/>
      <c r="C113" s="256"/>
      <c r="D113" s="272"/>
      <c r="E113" s="255"/>
      <c r="F113" s="256"/>
      <c r="G113" s="268"/>
      <c r="H113" s="268"/>
      <c r="I113" s="268"/>
      <c r="J113" s="268"/>
      <c r="K113" s="268"/>
      <c r="L113" s="268"/>
      <c r="M113" s="80"/>
    </row>
    <row r="114" spans="1:27" s="1" customFormat="1" ht="13.5" customHeight="1" x14ac:dyDescent="0.2">
      <c r="A114" s="477"/>
      <c r="B114" s="477"/>
      <c r="C114" s="477"/>
      <c r="D114" s="477"/>
      <c r="E114" s="255"/>
      <c r="F114" s="258"/>
      <c r="G114" s="261"/>
      <c r="H114" s="262"/>
      <c r="I114" s="258"/>
      <c r="J114" s="258"/>
      <c r="K114" s="259"/>
      <c r="L114" s="260"/>
      <c r="M114" s="44"/>
      <c r="X114" s="44"/>
      <c r="Y114" s="44"/>
      <c r="Z114" s="44"/>
      <c r="AA114" s="44"/>
    </row>
    <row r="115" spans="1:27" s="1" customFormat="1" ht="13.5" customHeight="1" x14ac:dyDescent="0.2">
      <c r="A115" s="477"/>
      <c r="B115" s="477"/>
      <c r="C115" s="477"/>
      <c r="D115" s="477"/>
      <c r="E115" s="255"/>
      <c r="F115" s="258"/>
      <c r="G115" s="261"/>
      <c r="H115" s="262"/>
      <c r="I115" s="258"/>
      <c r="J115" s="258"/>
      <c r="K115" s="273"/>
      <c r="L115" s="260"/>
      <c r="M115" s="44"/>
      <c r="S115" s="205"/>
      <c r="X115" s="44"/>
      <c r="Y115" s="44"/>
      <c r="Z115" s="44"/>
      <c r="AA115" s="44"/>
    </row>
    <row r="116" spans="1:27" s="1" customFormat="1" ht="13.5" customHeight="1" x14ac:dyDescent="0.2">
      <c r="A116" s="477"/>
      <c r="B116" s="477"/>
      <c r="C116" s="477"/>
      <c r="D116" s="477"/>
      <c r="E116" s="255"/>
      <c r="F116" s="258"/>
      <c r="G116" s="261"/>
      <c r="H116" s="262"/>
      <c r="I116" s="258"/>
      <c r="J116" s="258"/>
      <c r="K116" s="259"/>
      <c r="L116" s="260"/>
      <c r="M116" s="44"/>
      <c r="X116" s="44"/>
      <c r="Y116" s="44"/>
      <c r="Z116" s="44"/>
      <c r="AA116" s="44"/>
    </row>
    <row r="117" spans="1:27" s="1" customFormat="1" ht="13.5" customHeight="1" x14ac:dyDescent="0.2">
      <c r="A117" s="263"/>
      <c r="B117" s="263"/>
      <c r="C117" s="263"/>
      <c r="D117" s="264"/>
      <c r="E117" s="265"/>
      <c r="F117" s="263"/>
      <c r="G117" s="210"/>
      <c r="H117" s="210"/>
      <c r="I117" s="210"/>
      <c r="J117" s="210"/>
      <c r="K117" s="266"/>
      <c r="L117" s="267"/>
      <c r="M117" s="44"/>
      <c r="X117" s="44"/>
      <c r="Y117" s="44"/>
      <c r="Z117" s="44"/>
      <c r="AA117" s="44"/>
    </row>
    <row r="118" spans="1:27" s="1" customFormat="1" ht="13.5" customHeight="1" x14ac:dyDescent="0.2">
      <c r="A118" s="477"/>
      <c r="B118" s="477"/>
      <c r="C118" s="477"/>
      <c r="D118" s="477"/>
      <c r="E118" s="477"/>
      <c r="F118" s="477"/>
      <c r="G118" s="269"/>
      <c r="H118" s="255"/>
      <c r="I118" s="255"/>
      <c r="J118" s="255"/>
      <c r="K118" s="270"/>
      <c r="L118" s="268"/>
      <c r="M118" s="44"/>
      <c r="X118" s="44"/>
      <c r="Y118" s="44"/>
      <c r="Z118" s="44"/>
      <c r="AA118" s="44"/>
    </row>
    <row r="119" spans="1:27" hidden="1" x14ac:dyDescent="0.2">
      <c r="A119" s="92"/>
      <c r="B119" s="80"/>
      <c r="C119" s="80"/>
      <c r="D119" s="80"/>
      <c r="E119" s="80"/>
      <c r="F119" s="80"/>
      <c r="G119" s="80"/>
      <c r="H119" s="80"/>
      <c r="I119" s="80"/>
      <c r="J119" s="80"/>
      <c r="K119" s="80"/>
      <c r="L119" s="80"/>
      <c r="M119" s="80"/>
    </row>
    <row r="120" spans="1:27" s="73" customFormat="1" hidden="1" x14ac:dyDescent="0.2">
      <c r="A120" s="92" t="s">
        <v>41</v>
      </c>
      <c r="B120" s="80"/>
      <c r="C120" s="80"/>
      <c r="D120" s="80"/>
      <c r="E120" s="80"/>
      <c r="F120" s="80"/>
      <c r="G120" s="80"/>
      <c r="H120" s="80"/>
      <c r="I120" s="80"/>
      <c r="J120" s="80"/>
      <c r="K120" s="80"/>
      <c r="L120" s="80"/>
      <c r="M120" s="194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7" s="73" customFormat="1" hidden="1" x14ac:dyDescent="0.2">
      <c r="A121" s="92" t="s">
        <v>42</v>
      </c>
      <c r="B121" s="80"/>
      <c r="C121" s="80"/>
      <c r="D121" s="80"/>
      <c r="E121" s="80"/>
      <c r="F121" s="80"/>
      <c r="G121" s="80"/>
      <c r="H121" s="80"/>
      <c r="I121" s="80"/>
      <c r="J121" s="80"/>
      <c r="K121" s="80"/>
      <c r="L121" s="80"/>
      <c r="M121" s="80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7" s="73" customFormat="1" hidden="1" x14ac:dyDescent="0.2">
      <c r="A122" s="92" t="s">
        <v>43</v>
      </c>
      <c r="B122" s="80"/>
      <c r="C122" s="80"/>
      <c r="D122" s="80"/>
      <c r="E122" s="80"/>
      <c r="F122" s="80"/>
      <c r="G122" s="80"/>
      <c r="H122" s="80"/>
      <c r="I122" s="80"/>
      <c r="J122" s="80"/>
      <c r="K122" s="80"/>
      <c r="L122" s="80"/>
      <c r="M122" s="80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7" s="73" customFormat="1" hidden="1" x14ac:dyDescent="0.2">
      <c r="A123" s="92" t="s">
        <v>44</v>
      </c>
      <c r="B123" s="80"/>
      <c r="C123" s="80"/>
      <c r="D123" s="80"/>
      <c r="E123" s="80"/>
      <c r="F123" s="80"/>
      <c r="G123" s="80"/>
      <c r="H123" s="80"/>
      <c r="I123" s="80"/>
      <c r="J123" s="80"/>
      <c r="K123" s="80"/>
      <c r="L123" s="80"/>
      <c r="M123" s="80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7" s="73" customFormat="1" hidden="1" x14ac:dyDescent="0.2">
      <c r="A124" s="194" t="s">
        <v>95</v>
      </c>
      <c r="B124" s="194"/>
      <c r="C124" s="194"/>
      <c r="D124" s="194"/>
      <c r="E124" s="194"/>
      <c r="F124" s="194"/>
      <c r="G124" s="195"/>
      <c r="H124" s="194"/>
      <c r="I124" s="194"/>
      <c r="J124" s="194"/>
      <c r="K124" s="194"/>
      <c r="L124" s="194"/>
      <c r="M124" s="80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7" s="73" customFormat="1" hidden="1" x14ac:dyDescent="0.2">
      <c r="A125" s="194" t="s">
        <v>46</v>
      </c>
      <c r="B125" s="194"/>
      <c r="C125" s="194"/>
      <c r="D125" s="194"/>
      <c r="E125" s="194"/>
      <c r="F125" s="194"/>
      <c r="G125" s="195"/>
      <c r="H125" s="194"/>
      <c r="I125" s="194"/>
      <c r="J125" s="194"/>
      <c r="K125" s="194"/>
      <c r="L125" s="194"/>
      <c r="M125" s="80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7" s="73" customFormat="1" hidden="1" x14ac:dyDescent="0.2">
      <c r="A126" s="194" t="s">
        <v>47</v>
      </c>
      <c r="B126" s="194"/>
      <c r="C126" s="194"/>
      <c r="D126" s="194"/>
      <c r="E126" s="194"/>
      <c r="F126" s="194"/>
      <c r="G126" s="195"/>
      <c r="H126" s="194"/>
      <c r="I126" s="194"/>
      <c r="J126" s="194"/>
      <c r="K126" s="194"/>
      <c r="L126" s="194"/>
      <c r="M126" s="194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7" s="73" customFormat="1" hidden="1" x14ac:dyDescent="0.2">
      <c r="A127" s="194" t="s">
        <v>48</v>
      </c>
      <c r="B127" s="194"/>
      <c r="C127" s="194"/>
      <c r="D127" s="194"/>
      <c r="E127" s="194"/>
      <c r="F127" s="194"/>
      <c r="G127" s="195"/>
      <c r="H127" s="194"/>
      <c r="I127" s="194"/>
      <c r="J127" s="194"/>
      <c r="K127" s="194"/>
      <c r="L127" s="194"/>
      <c r="M127" s="194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7" s="73" customFormat="1" hidden="1" x14ac:dyDescent="0.2">
      <c r="A128" s="194" t="s">
        <v>49</v>
      </c>
      <c r="B128" s="194"/>
      <c r="C128" s="194"/>
      <c r="D128" s="194"/>
      <c r="E128" s="194"/>
      <c r="F128" s="194"/>
      <c r="G128" s="195"/>
      <c r="H128" s="194"/>
      <c r="I128" s="194"/>
      <c r="J128" s="194"/>
      <c r="K128" s="194"/>
      <c r="L128" s="194"/>
      <c r="M128" s="194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s="73" customFormat="1" hidden="1" x14ac:dyDescent="0.2">
      <c r="A129" s="194"/>
      <c r="B129" s="194"/>
      <c r="C129" s="194"/>
      <c r="D129" s="194"/>
      <c r="E129" s="194"/>
      <c r="F129" s="194"/>
      <c r="G129" s="195"/>
      <c r="H129" s="194"/>
      <c r="I129" s="194"/>
      <c r="J129" s="194"/>
      <c r="K129" s="194"/>
      <c r="L129" s="194"/>
      <c r="M129" s="194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x14ac:dyDescent="0.2">
      <c r="A130" s="80"/>
      <c r="M130" s="194"/>
    </row>
    <row r="131" spans="1:23" x14ac:dyDescent="0.2">
      <c r="A131" s="80"/>
    </row>
    <row r="132" spans="1:23" x14ac:dyDescent="0.2">
      <c r="A132" s="80"/>
    </row>
  </sheetData>
  <sheetProtection algorithmName="SHA-512" hashValue="Hiq7kMEtpOpyStDAfvpL886HAJrjtK8fkBtOpKCgdNBVbWTgbAiYU4+UQwru2v2lJ/G+BEX5sHTEemfvbohtAw==" saltValue="IG9W0xUySsDR82ltNeRbdQ==" spinCount="100000" sheet="1" objects="1" scenarios="1"/>
  <mergeCells count="30">
    <mergeCell ref="A118:F118"/>
    <mergeCell ref="A112:D112"/>
    <mergeCell ref="A114:D114"/>
    <mergeCell ref="A115:D115"/>
    <mergeCell ref="A116:D116"/>
    <mergeCell ref="E104:G104"/>
    <mergeCell ref="H26:J26"/>
    <mergeCell ref="E36:G36"/>
    <mergeCell ref="H36:J36"/>
    <mergeCell ref="A46:D46"/>
    <mergeCell ref="H104:J104"/>
    <mergeCell ref="B56:F56"/>
    <mergeCell ref="B47:C47"/>
    <mergeCell ref="B81:C81"/>
    <mergeCell ref="B90:F90"/>
    <mergeCell ref="H94:J94"/>
    <mergeCell ref="H60:J60"/>
    <mergeCell ref="E70:G70"/>
    <mergeCell ref="H70:J70"/>
    <mergeCell ref="A78:D78"/>
    <mergeCell ref="A80:D80"/>
    <mergeCell ref="B23:C23"/>
    <mergeCell ref="A3:L3"/>
    <mergeCell ref="B13:C13"/>
    <mergeCell ref="B6:F6"/>
    <mergeCell ref="B7:F7"/>
    <mergeCell ref="B8:F8"/>
    <mergeCell ref="B9:F9"/>
    <mergeCell ref="B10:F10"/>
    <mergeCell ref="B22:F22"/>
  </mergeCells>
  <dataValidations count="5">
    <dataValidation type="list" allowBlank="1" showInputMessage="1" showErrorMessage="1" sqref="B56:F56 B22:F22 B90:F90" xr:uid="{18D1D2E7-8201-46F1-9992-69E703637F10}">
      <formula1>$A$119:$A$128</formula1>
    </dataValidation>
    <dataValidation type="date" operator="greaterThanOrEqual" allowBlank="1" showErrorMessage="1" errorTitle="Chybné datum" error="Nemůžeš ukončit cestu dříve než překročíš hranici při návratu" sqref="C20 C54 C88" xr:uid="{63DB702D-FE28-4D6E-9B2B-D1B3E56773AC}">
      <formula1>C19</formula1>
    </dataValidation>
    <dataValidation type="date" operator="greaterThanOrEqual" allowBlank="1" showErrorMessage="1" errorTitle="Chybné datum" error="Nemůžeš překročit hranici při návratu dříve než jí překročíš při odjezdu" sqref="C19 C53 C87" xr:uid="{3E5DB059-B64A-432A-A2E6-0DF190478676}">
      <formula1>C17</formula1>
    </dataValidation>
    <dataValidation type="date" operator="greaterThanOrEqual" allowBlank="1" showErrorMessage="1" errorTitle="Chybné datum" error="Nemůžeš překročit hranici dříve než zahájíš pracovní cestu" sqref="C17 C51 C85" xr:uid="{C13D9CAA-9730-4515-A69D-EEAFFC80E53E}">
      <formula1>C16</formula1>
    </dataValidation>
    <dataValidation type="list" allowBlank="1" showInputMessage="1" showErrorMessage="1" sqref="E45 E79 E113" xr:uid="{7281ACA2-2D5A-4DDC-8FBA-A6C2F9F9FF9D}">
      <formula1>#REF!</formula1>
    </dataValidation>
  </dataValidations>
  <pageMargins left="0.31496062992125984" right="0.43307086614173229" top="0.98425196850393704" bottom="0.98425196850393704" header="0.51181102362204722" footer="0.51181102362204722"/>
  <pageSetup paperSize="9" scale="76" orientation="portrait" r:id="rId1"/>
  <headerFooter alignWithMargins="0">
    <oddFooter>&amp;R&amp;P z &amp;N</oddFooter>
  </headerFooter>
  <rowBreaks count="1" manualBreakCount="1">
    <brk id="79" max="11" man="1"/>
  </rowBreaks>
  <colBreaks count="1" manualBreakCount="1">
    <brk id="12" max="1048575" man="1"/>
  </colBreaks>
  <ignoredErrors>
    <ignoredError sqref="D39 D73" 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="Uvedená země není v seznamu států" xr:uid="{0BD15089-5615-4A9A-8EA0-553EBC14D08F}">
          <x14:formula1>
            <xm:f>Zahr.stravné_2026!$A$2:$A$179</xm:f>
          </x14:formula1>
          <xm:sqref>B81:C81 B13:C13 B47:C47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1">
    <pageSetUpPr fitToPage="1"/>
  </sheetPr>
  <dimension ref="A2:S74"/>
  <sheetViews>
    <sheetView showGridLines="0" zoomScale="120" zoomScaleNormal="120" workbookViewId="0"/>
  </sheetViews>
  <sheetFormatPr defaultColWidth="9.140625" defaultRowHeight="12.75" x14ac:dyDescent="0.2"/>
  <cols>
    <col min="1" max="1" width="9.140625" style="9"/>
    <col min="2" max="2" width="13" style="9" customWidth="1"/>
    <col min="3" max="3" width="9.140625" style="9"/>
    <col min="4" max="4" width="15.5703125" style="9" customWidth="1"/>
    <col min="5" max="5" width="9.140625" style="9"/>
    <col min="6" max="6" width="16.42578125" style="9" customWidth="1"/>
    <col min="7" max="7" width="9.140625" style="9"/>
    <col min="8" max="8" width="14.42578125" style="9" customWidth="1"/>
    <col min="9" max="9" width="9.140625" style="9"/>
    <col min="10" max="10" width="9.140625" style="1"/>
    <col min="11" max="17" width="9.140625" style="9"/>
    <col min="18" max="18" width="5.85546875" style="9" customWidth="1"/>
    <col min="19" max="16384" width="9.140625" style="9"/>
  </cols>
  <sheetData>
    <row r="2" spans="1:19" s="1" customFormat="1" ht="18" customHeight="1" x14ac:dyDescent="0.25">
      <c r="A2" s="420" t="s">
        <v>325</v>
      </c>
      <c r="B2" s="420"/>
      <c r="C2" s="420"/>
      <c r="D2" s="420"/>
      <c r="E2" s="420"/>
      <c r="F2" s="420"/>
      <c r="G2" s="420"/>
      <c r="H2" s="420"/>
      <c r="J2" s="228" t="s">
        <v>286</v>
      </c>
    </row>
    <row r="3" spans="1:19" s="1" customFormat="1" ht="15" customHeight="1" x14ac:dyDescent="0.2">
      <c r="A3" s="2"/>
      <c r="B3" s="2"/>
      <c r="C3" s="2"/>
      <c r="D3" s="198"/>
      <c r="E3" s="198"/>
      <c r="F3" s="198"/>
      <c r="G3" s="3"/>
      <c r="H3" s="3"/>
    </row>
    <row r="4" spans="1:19" s="1" customFormat="1" ht="12.75" customHeight="1" x14ac:dyDescent="0.2">
      <c r="A4" s="4" t="s">
        <v>321</v>
      </c>
      <c r="B4" s="5"/>
      <c r="C4" s="432"/>
      <c r="D4" s="433"/>
      <c r="E4" s="433"/>
      <c r="F4" s="433"/>
      <c r="G4" s="433"/>
      <c r="H4" s="434"/>
      <c r="J4" s="1" t="s">
        <v>323</v>
      </c>
    </row>
    <row r="5" spans="1:19" s="1" customFormat="1" x14ac:dyDescent="0.2">
      <c r="A5" s="4" t="s">
        <v>1</v>
      </c>
      <c r="B5" s="5"/>
      <c r="C5" s="432"/>
      <c r="D5" s="433"/>
      <c r="E5" s="434"/>
      <c r="F5" s="285" t="s">
        <v>371</v>
      </c>
      <c r="G5" s="423"/>
      <c r="H5" s="425"/>
      <c r="J5" s="1" t="s">
        <v>324</v>
      </c>
    </row>
    <row r="6" spans="1:19" s="1" customFormat="1" x14ac:dyDescent="0.2">
      <c r="A6" s="7" t="s">
        <v>2</v>
      </c>
      <c r="B6" s="8"/>
      <c r="C6" s="432"/>
      <c r="D6" s="433"/>
      <c r="E6" s="433"/>
      <c r="F6" s="433"/>
      <c r="G6" s="433"/>
      <c r="H6" s="434"/>
      <c r="J6" s="1" t="s">
        <v>370</v>
      </c>
    </row>
    <row r="7" spans="1:19" s="1" customFormat="1" x14ac:dyDescent="0.2">
      <c r="A7" s="4" t="s">
        <v>3</v>
      </c>
      <c r="B7" s="5"/>
      <c r="C7" s="432"/>
      <c r="D7" s="433"/>
      <c r="E7" s="433"/>
      <c r="F7" s="433"/>
      <c r="G7" s="433"/>
      <c r="H7" s="434"/>
      <c r="J7" s="205" t="s">
        <v>363</v>
      </c>
    </row>
    <row r="8" spans="1:19" x14ac:dyDescent="0.2">
      <c r="A8" s="247"/>
      <c r="B8" s="247"/>
      <c r="C8" s="247"/>
      <c r="D8" s="247"/>
      <c r="E8" s="247"/>
      <c r="F8" s="247"/>
      <c r="G8" s="247"/>
      <c r="H8" s="247"/>
      <c r="J8" s="205" t="s">
        <v>364</v>
      </c>
    </row>
    <row r="9" spans="1:19" ht="15.75" x14ac:dyDescent="0.25">
      <c r="A9" s="247"/>
      <c r="B9" s="248" t="s">
        <v>97</v>
      </c>
      <c r="C9" s="247"/>
      <c r="D9" s="247"/>
      <c r="E9" s="247"/>
      <c r="F9" s="247"/>
      <c r="G9" s="247"/>
      <c r="H9" s="247"/>
    </row>
    <row r="10" spans="1:19" ht="15.75" x14ac:dyDescent="0.25">
      <c r="A10" s="247"/>
      <c r="B10" s="248"/>
      <c r="C10" s="247"/>
      <c r="D10" s="247"/>
      <c r="E10" s="247"/>
      <c r="F10" s="247"/>
      <c r="G10" s="247"/>
      <c r="H10" s="247"/>
    </row>
    <row r="11" spans="1:19" x14ac:dyDescent="0.2">
      <c r="A11" s="247"/>
      <c r="B11" s="249" t="s">
        <v>98</v>
      </c>
      <c r="C11" s="249" t="s">
        <v>99</v>
      </c>
      <c r="D11" s="249" t="s">
        <v>100</v>
      </c>
      <c r="E11" s="247"/>
      <c r="F11" s="247"/>
      <c r="G11" s="247"/>
      <c r="H11" s="247"/>
      <c r="J11" s="204" t="s">
        <v>301</v>
      </c>
      <c r="P11" s="204" t="s">
        <v>402</v>
      </c>
    </row>
    <row r="12" spans="1:19" x14ac:dyDescent="0.2">
      <c r="A12" s="247"/>
      <c r="B12" s="253"/>
      <c r="C12" s="403">
        <v>5.9</v>
      </c>
      <c r="D12" s="250">
        <f>B12*C12</f>
        <v>0</v>
      </c>
      <c r="E12" s="247"/>
      <c r="F12" s="247"/>
      <c r="G12" s="247"/>
      <c r="H12" s="247"/>
      <c r="J12" s="1" t="s">
        <v>322</v>
      </c>
      <c r="P12" s="1" t="s">
        <v>403</v>
      </c>
      <c r="R12" s="401">
        <v>1.6</v>
      </c>
      <c r="S12" s="402" t="s">
        <v>405</v>
      </c>
    </row>
    <row r="13" spans="1:19" x14ac:dyDescent="0.2">
      <c r="A13" s="247"/>
      <c r="B13" s="247"/>
      <c r="C13" s="247"/>
      <c r="D13" s="247"/>
      <c r="E13" s="247"/>
      <c r="F13" s="247"/>
      <c r="G13" s="247"/>
      <c r="H13" s="247"/>
      <c r="R13" s="401">
        <v>5.9</v>
      </c>
      <c r="S13" s="402" t="s">
        <v>404</v>
      </c>
    </row>
    <row r="14" spans="1:19" ht="15.75" x14ac:dyDescent="0.25">
      <c r="A14" s="247"/>
      <c r="B14" s="248" t="s">
        <v>101</v>
      </c>
      <c r="C14" s="247"/>
      <c r="D14" s="247"/>
      <c r="E14" s="247"/>
      <c r="F14" s="247"/>
      <c r="G14" s="247"/>
      <c r="H14" s="247"/>
    </row>
    <row r="15" spans="1:19" x14ac:dyDescent="0.2">
      <c r="A15" s="247"/>
      <c r="B15" s="247"/>
      <c r="C15" s="247"/>
      <c r="D15" s="247"/>
      <c r="E15" s="247"/>
      <c r="F15" s="247"/>
      <c r="G15" s="247"/>
      <c r="H15" s="247"/>
      <c r="J15" s="204" t="s">
        <v>302</v>
      </c>
    </row>
    <row r="16" spans="1:19" ht="38.25" x14ac:dyDescent="0.2">
      <c r="A16" s="247"/>
      <c r="B16" s="251" t="s">
        <v>102</v>
      </c>
      <c r="C16" s="251" t="s">
        <v>103</v>
      </c>
      <c r="D16" s="251" t="s">
        <v>104</v>
      </c>
      <c r="E16" s="247"/>
      <c r="F16" s="247"/>
      <c r="G16" s="247"/>
      <c r="H16" s="247"/>
      <c r="J16" s="489" t="s">
        <v>326</v>
      </c>
      <c r="K16" s="489"/>
      <c r="L16" s="489"/>
    </row>
    <row r="17" spans="1:10" x14ac:dyDescent="0.2">
      <c r="A17" s="247"/>
      <c r="B17" s="253"/>
      <c r="C17" s="253"/>
      <c r="D17" s="250">
        <f>B12*B17/100*C17</f>
        <v>0</v>
      </c>
      <c r="E17" s="247"/>
      <c r="F17" s="247"/>
      <c r="G17" s="247"/>
      <c r="H17" s="247"/>
      <c r="J17" s="1" t="s">
        <v>327</v>
      </c>
    </row>
    <row r="18" spans="1:10" x14ac:dyDescent="0.2">
      <c r="A18" s="247"/>
      <c r="B18" s="247"/>
      <c r="C18" s="247"/>
      <c r="D18" s="247"/>
      <c r="E18" s="247"/>
      <c r="F18" s="247"/>
      <c r="G18" s="247"/>
      <c r="H18" s="247"/>
    </row>
    <row r="19" spans="1:10" x14ac:dyDescent="0.2">
      <c r="A19" s="247"/>
      <c r="B19" s="247"/>
      <c r="C19" s="247"/>
      <c r="D19" s="247"/>
      <c r="E19" s="247"/>
      <c r="F19" s="247"/>
      <c r="G19" s="247"/>
      <c r="H19" s="247"/>
    </row>
    <row r="20" spans="1:10" ht="15.75" x14ac:dyDescent="0.25">
      <c r="A20" s="247"/>
      <c r="B20" s="248" t="s">
        <v>105</v>
      </c>
      <c r="C20" s="247"/>
      <c r="D20" s="252">
        <f>CEILING(D12+D17,1)</f>
        <v>0</v>
      </c>
      <c r="E20" s="247"/>
      <c r="F20" s="247"/>
      <c r="G20" s="247"/>
      <c r="H20" s="247"/>
      <c r="J20" s="204" t="s">
        <v>303</v>
      </c>
    </row>
    <row r="21" spans="1:10" x14ac:dyDescent="0.2">
      <c r="A21" s="247"/>
      <c r="B21" s="247"/>
      <c r="C21" s="247"/>
      <c r="D21" s="247"/>
      <c r="E21" s="247"/>
      <c r="F21" s="247"/>
      <c r="G21" s="247"/>
      <c r="H21" s="247"/>
      <c r="J21" s="1" t="s">
        <v>328</v>
      </c>
    </row>
    <row r="23" spans="1:10" ht="12.75" customHeight="1" x14ac:dyDescent="0.2">
      <c r="A23" s="480" t="s">
        <v>426</v>
      </c>
      <c r="B23" s="481"/>
      <c r="C23" s="481"/>
      <c r="D23" s="481"/>
      <c r="E23" s="481"/>
      <c r="F23" s="482"/>
    </row>
    <row r="24" spans="1:10" x14ac:dyDescent="0.2">
      <c r="A24" s="483"/>
      <c r="B24" s="484"/>
      <c r="C24" s="484"/>
      <c r="D24" s="484"/>
      <c r="E24" s="484"/>
      <c r="F24" s="485"/>
    </row>
    <row r="25" spans="1:10" ht="12.95" customHeight="1" x14ac:dyDescent="0.2">
      <c r="A25" s="225" t="s">
        <v>106</v>
      </c>
      <c r="B25" s="225"/>
      <c r="C25" s="225"/>
      <c r="D25" s="486">
        <v>34.700000000000003</v>
      </c>
      <c r="E25" s="487"/>
      <c r="F25" s="488"/>
      <c r="G25" s="400"/>
    </row>
    <row r="26" spans="1:10" x14ac:dyDescent="0.2">
      <c r="A26" s="225" t="s">
        <v>107</v>
      </c>
      <c r="B26" s="225"/>
      <c r="C26" s="225"/>
      <c r="D26" s="486">
        <v>39</v>
      </c>
      <c r="E26" s="487"/>
      <c r="F26" s="488"/>
      <c r="G26" s="400"/>
    </row>
    <row r="27" spans="1:10" x14ac:dyDescent="0.2">
      <c r="A27" s="478" t="s">
        <v>108</v>
      </c>
      <c r="B27" s="478"/>
      <c r="C27" s="478"/>
      <c r="D27" s="479">
        <v>34.1</v>
      </c>
      <c r="E27" s="479"/>
      <c r="F27" s="479"/>
      <c r="G27" s="400"/>
    </row>
    <row r="28" spans="1:10" x14ac:dyDescent="0.2">
      <c r="A28" s="490" t="s">
        <v>109</v>
      </c>
      <c r="B28" s="490"/>
      <c r="C28" s="490"/>
      <c r="D28" s="479">
        <v>7.2</v>
      </c>
      <c r="E28" s="479"/>
      <c r="F28" s="479"/>
      <c r="G28" s="400"/>
    </row>
    <row r="29" spans="1:10" x14ac:dyDescent="0.2">
      <c r="J29" s="204"/>
    </row>
    <row r="34" spans="10:10" x14ac:dyDescent="0.2">
      <c r="J34" s="205"/>
    </row>
    <row r="40" spans="10:10" x14ac:dyDescent="0.2">
      <c r="J40" s="204"/>
    </row>
    <row r="42" spans="10:10" x14ac:dyDescent="0.2">
      <c r="J42" s="207"/>
    </row>
    <row r="44" spans="10:10" x14ac:dyDescent="0.2">
      <c r="J44" s="205"/>
    </row>
    <row r="70" spans="10:10" x14ac:dyDescent="0.2">
      <c r="J70" s="36"/>
    </row>
    <row r="71" spans="10:10" x14ac:dyDescent="0.2">
      <c r="J71" s="36"/>
    </row>
    <row r="72" spans="10:10" x14ac:dyDescent="0.2">
      <c r="J72" s="36"/>
    </row>
    <row r="73" spans="10:10" x14ac:dyDescent="0.2">
      <c r="J73" s="36"/>
    </row>
    <row r="74" spans="10:10" x14ac:dyDescent="0.2">
      <c r="J74" s="36"/>
    </row>
  </sheetData>
  <sheetProtection algorithmName="SHA-512" hashValue="dzZu/H9WzI3Mv38sMcXBehRC/jIb4V3839eRNM8I98MIG9rKHL9RMeMbhodLVJ77LcpnBwbPvodNngopxDbHEg==" saltValue="z7BuVx/BdbE1qd3H8eTeXA==" spinCount="100000" sheet="1" objects="1" scenarios="1"/>
  <mergeCells count="14">
    <mergeCell ref="J16:L16"/>
    <mergeCell ref="A28:C28"/>
    <mergeCell ref="D28:F28"/>
    <mergeCell ref="C6:H6"/>
    <mergeCell ref="C7:H7"/>
    <mergeCell ref="A2:H2"/>
    <mergeCell ref="A27:C27"/>
    <mergeCell ref="D27:F27"/>
    <mergeCell ref="C4:H4"/>
    <mergeCell ref="A23:F24"/>
    <mergeCell ref="D25:F25"/>
    <mergeCell ref="D26:F26"/>
    <mergeCell ref="C5:E5"/>
    <mergeCell ref="G5:H5"/>
  </mergeCells>
  <phoneticPr fontId="6" type="noConversion"/>
  <dataValidations count="1">
    <dataValidation type="list" allowBlank="1" showInputMessage="1" showErrorMessage="1" sqref="C12" xr:uid="{157746E6-755A-42C1-A6EA-F129B5B86847}">
      <formula1>$R$12:$R$13</formula1>
    </dataValidation>
  </dataValidations>
  <pageMargins left="0.41" right="0.44" top="0.984251969" bottom="0.984251969" header="0.4921259845" footer="0.4921259845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3"/>
  <dimension ref="A1:E181"/>
  <sheetViews>
    <sheetView showGridLines="0" zoomScaleNormal="100" workbookViewId="0">
      <pane ySplit="1" topLeftCell="A2" activePane="bottomLeft" state="frozen"/>
      <selection pane="bottomLeft" activeCell="D2" sqref="D2"/>
    </sheetView>
  </sheetViews>
  <sheetFormatPr defaultColWidth="8.85546875" defaultRowHeight="12.75" x14ac:dyDescent="0.2"/>
  <cols>
    <col min="1" max="1" width="40.7109375" bestFit="1" customWidth="1"/>
    <col min="2" max="2" width="15.42578125" bestFit="1" customWidth="1"/>
    <col min="3" max="3" width="16.42578125" bestFit="1" customWidth="1"/>
    <col min="4" max="4" width="27.140625" bestFit="1" customWidth="1"/>
    <col min="5" max="5" width="11.42578125" bestFit="1" customWidth="1"/>
  </cols>
  <sheetData>
    <row r="1" spans="1:5" x14ac:dyDescent="0.2">
      <c r="A1" s="40" t="s">
        <v>110</v>
      </c>
      <c r="B1" s="40" t="s">
        <v>111</v>
      </c>
      <c r="C1" s="40" t="s">
        <v>112</v>
      </c>
      <c r="D1" s="40" t="s">
        <v>113</v>
      </c>
    </row>
    <row r="2" spans="1:5" x14ac:dyDescent="0.2">
      <c r="A2" s="201" t="s">
        <v>114</v>
      </c>
      <c r="B2" s="201" t="s">
        <v>115</v>
      </c>
      <c r="C2" s="201" t="s">
        <v>116</v>
      </c>
      <c r="D2" s="201">
        <v>45</v>
      </c>
    </row>
    <row r="3" spans="1:5" x14ac:dyDescent="0.2">
      <c r="A3" s="201" t="s">
        <v>117</v>
      </c>
      <c r="B3" s="201" t="s">
        <v>115</v>
      </c>
      <c r="C3" s="201" t="s">
        <v>116</v>
      </c>
      <c r="D3" s="201">
        <v>40</v>
      </c>
    </row>
    <row r="4" spans="1:5" x14ac:dyDescent="0.2">
      <c r="A4" s="201" t="s">
        <v>118</v>
      </c>
      <c r="B4" s="201" t="s">
        <v>115</v>
      </c>
      <c r="C4" s="201" t="s">
        <v>116</v>
      </c>
      <c r="D4" s="201">
        <v>50</v>
      </c>
      <c r="E4" s="203"/>
    </row>
    <row r="5" spans="1:5" x14ac:dyDescent="0.2">
      <c r="A5" s="201" t="s">
        <v>119</v>
      </c>
      <c r="B5" s="201" t="s">
        <v>115</v>
      </c>
      <c r="C5" s="201" t="s">
        <v>116</v>
      </c>
      <c r="D5" s="201">
        <v>50</v>
      </c>
    </row>
    <row r="6" spans="1:5" x14ac:dyDescent="0.2">
      <c r="A6" s="201" t="s">
        <v>120</v>
      </c>
      <c r="B6" s="201" t="s">
        <v>115</v>
      </c>
      <c r="C6" s="201" t="s">
        <v>116</v>
      </c>
      <c r="D6" s="201">
        <v>60</v>
      </c>
    </row>
    <row r="7" spans="1:5" x14ac:dyDescent="0.2">
      <c r="A7" s="201" t="s">
        <v>123</v>
      </c>
      <c r="B7" s="201" t="s">
        <v>121</v>
      </c>
      <c r="C7" s="201" t="s">
        <v>122</v>
      </c>
      <c r="D7" s="201">
        <v>55</v>
      </c>
    </row>
    <row r="8" spans="1:5" x14ac:dyDescent="0.2">
      <c r="A8" s="201" t="s">
        <v>124</v>
      </c>
      <c r="B8" s="201" t="s">
        <v>115</v>
      </c>
      <c r="C8" s="201" t="s">
        <v>116</v>
      </c>
      <c r="D8" s="201">
        <v>50</v>
      </c>
    </row>
    <row r="9" spans="1:5" x14ac:dyDescent="0.2">
      <c r="A9" s="201" t="s">
        <v>411</v>
      </c>
      <c r="B9" s="201" t="s">
        <v>121</v>
      </c>
      <c r="C9" s="201" t="s">
        <v>122</v>
      </c>
      <c r="D9" s="201">
        <v>70</v>
      </c>
    </row>
    <row r="10" spans="1:5" x14ac:dyDescent="0.2">
      <c r="A10" s="201" t="s">
        <v>400</v>
      </c>
      <c r="B10" s="201" t="s">
        <v>115</v>
      </c>
      <c r="C10" s="201" t="s">
        <v>116</v>
      </c>
      <c r="D10" s="201">
        <v>40</v>
      </c>
    </row>
    <row r="11" spans="1:5" x14ac:dyDescent="0.2">
      <c r="A11" s="201" t="s">
        <v>125</v>
      </c>
      <c r="B11" s="201" t="s">
        <v>121</v>
      </c>
      <c r="C11" s="201" t="s">
        <v>122</v>
      </c>
      <c r="D11" s="201">
        <v>60</v>
      </c>
    </row>
    <row r="12" spans="1:5" x14ac:dyDescent="0.2">
      <c r="A12" s="201" t="s">
        <v>126</v>
      </c>
      <c r="B12" s="201" t="s">
        <v>115</v>
      </c>
      <c r="C12" s="201" t="s">
        <v>116</v>
      </c>
      <c r="D12" s="201">
        <v>45</v>
      </c>
    </row>
    <row r="13" spans="1:5" x14ac:dyDescent="0.2">
      <c r="A13" s="201" t="s">
        <v>127</v>
      </c>
      <c r="B13" s="201" t="s">
        <v>121</v>
      </c>
      <c r="C13" s="201" t="s">
        <v>122</v>
      </c>
      <c r="D13" s="201">
        <v>50</v>
      </c>
    </row>
    <row r="14" spans="1:5" x14ac:dyDescent="0.2">
      <c r="A14" s="201" t="s">
        <v>128</v>
      </c>
      <c r="B14" s="201" t="s">
        <v>115</v>
      </c>
      <c r="C14" s="201" t="s">
        <v>116</v>
      </c>
      <c r="D14" s="201">
        <v>50</v>
      </c>
    </row>
    <row r="15" spans="1:5" x14ac:dyDescent="0.2">
      <c r="A15" s="201" t="s">
        <v>129</v>
      </c>
      <c r="B15" s="201" t="s">
        <v>121</v>
      </c>
      <c r="C15" s="201" t="s">
        <v>122</v>
      </c>
      <c r="D15" s="201">
        <v>55</v>
      </c>
    </row>
    <row r="16" spans="1:5" x14ac:dyDescent="0.2">
      <c r="A16" s="201" t="s">
        <v>130</v>
      </c>
      <c r="B16" s="201" t="s">
        <v>115</v>
      </c>
      <c r="C16" s="201" t="s">
        <v>116</v>
      </c>
      <c r="D16" s="201">
        <v>45</v>
      </c>
    </row>
    <row r="17" spans="1:4" x14ac:dyDescent="0.2">
      <c r="A17" s="201" t="s">
        <v>131</v>
      </c>
      <c r="B17" s="201" t="s">
        <v>121</v>
      </c>
      <c r="C17" s="201" t="s">
        <v>122</v>
      </c>
      <c r="D17" s="201">
        <v>50</v>
      </c>
    </row>
    <row r="18" spans="1:4" x14ac:dyDescent="0.2">
      <c r="A18" s="201" t="s">
        <v>132</v>
      </c>
      <c r="B18" s="201" t="s">
        <v>115</v>
      </c>
      <c r="C18" s="201" t="s">
        <v>116</v>
      </c>
      <c r="D18" s="201">
        <v>45</v>
      </c>
    </row>
    <row r="19" spans="1:4" x14ac:dyDescent="0.2">
      <c r="A19" s="201" t="s">
        <v>133</v>
      </c>
      <c r="B19" s="201" t="s">
        <v>121</v>
      </c>
      <c r="C19" s="201" t="s">
        <v>122</v>
      </c>
      <c r="D19" s="201">
        <v>50</v>
      </c>
    </row>
    <row r="20" spans="1:4" x14ac:dyDescent="0.2">
      <c r="A20" s="201" t="s">
        <v>134</v>
      </c>
      <c r="B20" s="201" t="s">
        <v>121</v>
      </c>
      <c r="C20" s="201" t="s">
        <v>122</v>
      </c>
      <c r="D20" s="201">
        <v>50</v>
      </c>
    </row>
    <row r="21" spans="1:4" x14ac:dyDescent="0.2">
      <c r="A21" s="201" t="s">
        <v>135</v>
      </c>
      <c r="B21" s="201" t="s">
        <v>115</v>
      </c>
      <c r="C21" s="201" t="s">
        <v>116</v>
      </c>
      <c r="D21" s="201">
        <v>40</v>
      </c>
    </row>
    <row r="22" spans="1:4" x14ac:dyDescent="0.2">
      <c r="A22" s="201" t="s">
        <v>136</v>
      </c>
      <c r="B22" s="201" t="s">
        <v>115</v>
      </c>
      <c r="C22" s="201" t="s">
        <v>116</v>
      </c>
      <c r="D22" s="201">
        <v>50</v>
      </c>
    </row>
    <row r="23" spans="1:4" x14ac:dyDescent="0.2">
      <c r="A23" s="201" t="s">
        <v>137</v>
      </c>
      <c r="B23" s="201" t="s">
        <v>121</v>
      </c>
      <c r="C23" s="201" t="s">
        <v>122</v>
      </c>
      <c r="D23" s="201">
        <v>60</v>
      </c>
    </row>
    <row r="24" spans="1:4" x14ac:dyDescent="0.2">
      <c r="A24" s="201" t="s">
        <v>138</v>
      </c>
      <c r="B24" s="201" t="s">
        <v>121</v>
      </c>
      <c r="C24" s="201" t="s">
        <v>122</v>
      </c>
      <c r="D24" s="201">
        <v>40</v>
      </c>
    </row>
    <row r="25" spans="1:4" x14ac:dyDescent="0.2">
      <c r="A25" s="201" t="s">
        <v>139</v>
      </c>
      <c r="B25" s="201" t="s">
        <v>115</v>
      </c>
      <c r="C25" s="201" t="s">
        <v>116</v>
      </c>
      <c r="D25" s="201">
        <v>45</v>
      </c>
    </row>
    <row r="26" spans="1:4" x14ac:dyDescent="0.2">
      <c r="A26" s="201" t="s">
        <v>140</v>
      </c>
      <c r="B26" s="201" t="s">
        <v>115</v>
      </c>
      <c r="C26" s="201" t="s">
        <v>116</v>
      </c>
      <c r="D26" s="201">
        <v>40</v>
      </c>
    </row>
    <row r="27" spans="1:4" x14ac:dyDescent="0.2">
      <c r="A27" s="201" t="s">
        <v>141</v>
      </c>
      <c r="B27" s="201" t="s">
        <v>121</v>
      </c>
      <c r="C27" s="201" t="s">
        <v>122</v>
      </c>
      <c r="D27" s="201">
        <v>55</v>
      </c>
    </row>
    <row r="28" spans="1:4" x14ac:dyDescent="0.2">
      <c r="A28" s="201" t="s">
        <v>142</v>
      </c>
      <c r="B28" s="201" t="s">
        <v>115</v>
      </c>
      <c r="C28" s="201" t="s">
        <v>116</v>
      </c>
      <c r="D28" s="201">
        <v>50</v>
      </c>
    </row>
    <row r="29" spans="1:4" x14ac:dyDescent="0.2">
      <c r="A29" s="201" t="s">
        <v>143</v>
      </c>
      <c r="B29" s="201" t="s">
        <v>115</v>
      </c>
      <c r="C29" s="201" t="s">
        <v>116</v>
      </c>
      <c r="D29" s="201">
        <v>45</v>
      </c>
    </row>
    <row r="30" spans="1:4" x14ac:dyDescent="0.2">
      <c r="A30" s="201" t="s">
        <v>144</v>
      </c>
      <c r="B30" s="201" t="s">
        <v>115</v>
      </c>
      <c r="C30" s="201" t="s">
        <v>116</v>
      </c>
      <c r="D30" s="201">
        <v>50</v>
      </c>
    </row>
    <row r="31" spans="1:4" x14ac:dyDescent="0.2">
      <c r="A31" s="201" t="s">
        <v>145</v>
      </c>
      <c r="B31" s="201" t="s">
        <v>115</v>
      </c>
      <c r="C31" s="201" t="s">
        <v>116</v>
      </c>
      <c r="D31" s="201">
        <v>65</v>
      </c>
    </row>
    <row r="32" spans="1:4" x14ac:dyDescent="0.2">
      <c r="A32" s="201" t="s">
        <v>146</v>
      </c>
      <c r="B32" s="254" t="s">
        <v>121</v>
      </c>
      <c r="C32" s="254" t="s">
        <v>122</v>
      </c>
      <c r="D32" s="201">
        <v>65</v>
      </c>
    </row>
    <row r="33" spans="1:4" x14ac:dyDescent="0.2">
      <c r="A33" s="201" t="s">
        <v>147</v>
      </c>
      <c r="B33" s="201" t="s">
        <v>115</v>
      </c>
      <c r="C33" s="201" t="s">
        <v>116</v>
      </c>
      <c r="D33" s="201">
        <v>50</v>
      </c>
    </row>
    <row r="34" spans="1:4" x14ac:dyDescent="0.2">
      <c r="A34" s="201" t="s">
        <v>148</v>
      </c>
      <c r="B34" s="201" t="s">
        <v>121</v>
      </c>
      <c r="C34" s="201" t="s">
        <v>122</v>
      </c>
      <c r="D34" s="201">
        <v>50</v>
      </c>
    </row>
    <row r="35" spans="1:4" x14ac:dyDescent="0.2">
      <c r="A35" s="201" t="s">
        <v>149</v>
      </c>
      <c r="B35" s="201" t="s">
        <v>121</v>
      </c>
      <c r="C35" s="201" t="s">
        <v>122</v>
      </c>
      <c r="D35" s="201">
        <v>50</v>
      </c>
    </row>
    <row r="36" spans="1:4" x14ac:dyDescent="0.2">
      <c r="A36" s="201" t="s">
        <v>150</v>
      </c>
      <c r="B36" s="201" t="s">
        <v>115</v>
      </c>
      <c r="C36" s="201" t="s">
        <v>116</v>
      </c>
      <c r="D36" s="201">
        <v>45</v>
      </c>
    </row>
    <row r="37" spans="1:4" x14ac:dyDescent="0.2">
      <c r="A37" s="201" t="s">
        <v>151</v>
      </c>
      <c r="B37" s="201" t="s">
        <v>115</v>
      </c>
      <c r="C37" s="201" t="s">
        <v>116</v>
      </c>
      <c r="D37" s="201">
        <v>50</v>
      </c>
    </row>
    <row r="38" spans="1:4" x14ac:dyDescent="0.2">
      <c r="A38" s="201" t="s">
        <v>152</v>
      </c>
      <c r="B38" s="201" t="s">
        <v>115</v>
      </c>
      <c r="C38" s="201" t="s">
        <v>116</v>
      </c>
      <c r="D38" s="201">
        <v>40</v>
      </c>
    </row>
    <row r="39" spans="1:4" x14ac:dyDescent="0.2">
      <c r="A39" s="201" t="s">
        <v>153</v>
      </c>
      <c r="B39" s="201" t="s">
        <v>115</v>
      </c>
      <c r="C39" s="201" t="s">
        <v>116</v>
      </c>
      <c r="D39" s="201">
        <v>65</v>
      </c>
    </row>
    <row r="40" spans="1:4" x14ac:dyDescent="0.2">
      <c r="A40" s="201" t="s">
        <v>154</v>
      </c>
      <c r="B40" s="201" t="s">
        <v>115</v>
      </c>
      <c r="C40" s="201" t="s">
        <v>116</v>
      </c>
      <c r="D40" s="201">
        <v>50</v>
      </c>
    </row>
    <row r="41" spans="1:4" x14ac:dyDescent="0.2">
      <c r="A41" s="201" t="s">
        <v>412</v>
      </c>
      <c r="B41" s="201" t="s">
        <v>115</v>
      </c>
      <c r="C41" s="201" t="s">
        <v>116</v>
      </c>
      <c r="D41" s="201">
        <v>50</v>
      </c>
    </row>
    <row r="42" spans="1:4" x14ac:dyDescent="0.2">
      <c r="A42" s="201" t="s">
        <v>155</v>
      </c>
      <c r="B42" s="201" t="s">
        <v>115</v>
      </c>
      <c r="C42" s="201" t="s">
        <v>116</v>
      </c>
      <c r="D42" s="201">
        <v>50</v>
      </c>
    </row>
    <row r="43" spans="1:4" x14ac:dyDescent="0.2">
      <c r="A43" s="201" t="s">
        <v>156</v>
      </c>
      <c r="B43" s="201" t="s">
        <v>115</v>
      </c>
      <c r="C43" s="201" t="s">
        <v>116</v>
      </c>
      <c r="D43" s="201">
        <v>45</v>
      </c>
    </row>
    <row r="44" spans="1:4" x14ac:dyDescent="0.2">
      <c r="A44" s="201" t="s">
        <v>157</v>
      </c>
      <c r="B44" s="201" t="s">
        <v>115</v>
      </c>
      <c r="C44" s="201" t="s">
        <v>116</v>
      </c>
      <c r="D44" s="201">
        <v>55</v>
      </c>
    </row>
    <row r="45" spans="1:4" x14ac:dyDescent="0.2">
      <c r="A45" s="201" t="s">
        <v>158</v>
      </c>
      <c r="B45" s="201" t="s">
        <v>115</v>
      </c>
      <c r="C45" s="201" t="s">
        <v>116</v>
      </c>
      <c r="D45" s="201">
        <v>40</v>
      </c>
    </row>
    <row r="46" spans="1:4" x14ac:dyDescent="0.2">
      <c r="A46" s="201" t="s">
        <v>159</v>
      </c>
      <c r="B46" s="201" t="s">
        <v>115</v>
      </c>
      <c r="C46" s="201" t="s">
        <v>116</v>
      </c>
      <c r="D46" s="201">
        <v>50</v>
      </c>
    </row>
    <row r="47" spans="1:4" x14ac:dyDescent="0.2">
      <c r="A47" s="201" t="s">
        <v>160</v>
      </c>
      <c r="B47" s="201" t="s">
        <v>121</v>
      </c>
      <c r="C47" s="201" t="s">
        <v>122</v>
      </c>
      <c r="D47" s="201">
        <v>45</v>
      </c>
    </row>
    <row r="48" spans="1:4" x14ac:dyDescent="0.2">
      <c r="A48" s="201" t="s">
        <v>161</v>
      </c>
      <c r="B48" s="201" t="s">
        <v>115</v>
      </c>
      <c r="C48" s="201" t="s">
        <v>116</v>
      </c>
      <c r="D48" s="201">
        <v>50</v>
      </c>
    </row>
    <row r="49" spans="1:4" x14ac:dyDescent="0.2">
      <c r="A49" s="201" t="s">
        <v>162</v>
      </c>
      <c r="B49" s="201" t="s">
        <v>115</v>
      </c>
      <c r="C49" s="201" t="s">
        <v>116</v>
      </c>
      <c r="D49" s="201">
        <v>45</v>
      </c>
    </row>
    <row r="50" spans="1:4" x14ac:dyDescent="0.2">
      <c r="A50" s="201" t="s">
        <v>163</v>
      </c>
      <c r="B50" s="201" t="s">
        <v>121</v>
      </c>
      <c r="C50" s="201" t="s">
        <v>122</v>
      </c>
      <c r="D50" s="201">
        <v>50</v>
      </c>
    </row>
    <row r="51" spans="1:4" x14ac:dyDescent="0.2">
      <c r="A51" s="201" t="s">
        <v>164</v>
      </c>
      <c r="B51" s="201" t="s">
        <v>121</v>
      </c>
      <c r="C51" s="201" t="s">
        <v>122</v>
      </c>
      <c r="D51" s="201">
        <v>45</v>
      </c>
    </row>
    <row r="52" spans="1:4" x14ac:dyDescent="0.2">
      <c r="A52" s="201" t="s">
        <v>165</v>
      </c>
      <c r="B52" s="201" t="s">
        <v>115</v>
      </c>
      <c r="C52" s="201" t="s">
        <v>116</v>
      </c>
      <c r="D52" s="201">
        <v>50</v>
      </c>
    </row>
    <row r="53" spans="1:4" x14ac:dyDescent="0.2">
      <c r="A53" s="201" t="s">
        <v>166</v>
      </c>
      <c r="B53" s="201" t="s">
        <v>121</v>
      </c>
      <c r="C53" s="201" t="s">
        <v>122</v>
      </c>
      <c r="D53" s="201">
        <v>55</v>
      </c>
    </row>
    <row r="54" spans="1:4" x14ac:dyDescent="0.2">
      <c r="A54" s="201" t="s">
        <v>167</v>
      </c>
      <c r="B54" s="201" t="s">
        <v>115</v>
      </c>
      <c r="C54" s="201" t="s">
        <v>116</v>
      </c>
      <c r="D54" s="201">
        <v>50</v>
      </c>
    </row>
    <row r="55" spans="1:4" x14ac:dyDescent="0.2">
      <c r="A55" s="201" t="s">
        <v>168</v>
      </c>
      <c r="B55" s="201" t="s">
        <v>115</v>
      </c>
      <c r="C55" s="201" t="s">
        <v>116</v>
      </c>
      <c r="D55" s="201">
        <v>45</v>
      </c>
    </row>
    <row r="56" spans="1:4" x14ac:dyDescent="0.2">
      <c r="A56" s="201" t="s">
        <v>169</v>
      </c>
      <c r="B56" s="201" t="s">
        <v>115</v>
      </c>
      <c r="C56" s="201" t="s">
        <v>116</v>
      </c>
      <c r="D56" s="201">
        <v>40</v>
      </c>
    </row>
    <row r="57" spans="1:4" x14ac:dyDescent="0.2">
      <c r="A57" s="201" t="s">
        <v>170</v>
      </c>
      <c r="B57" s="201" t="s">
        <v>115</v>
      </c>
      <c r="C57" s="201" t="s">
        <v>116</v>
      </c>
      <c r="D57" s="201">
        <v>55</v>
      </c>
    </row>
    <row r="58" spans="1:4" x14ac:dyDescent="0.2">
      <c r="A58" s="201" t="s">
        <v>413</v>
      </c>
      <c r="B58" s="201" t="s">
        <v>115</v>
      </c>
      <c r="C58" s="201" t="s">
        <v>116</v>
      </c>
      <c r="D58" s="201">
        <v>40</v>
      </c>
    </row>
    <row r="59" spans="1:4" x14ac:dyDescent="0.2">
      <c r="A59" s="201" t="s">
        <v>171</v>
      </c>
      <c r="B59" s="201" t="s">
        <v>115</v>
      </c>
      <c r="C59" s="201" t="s">
        <v>116</v>
      </c>
      <c r="D59" s="201">
        <v>55</v>
      </c>
    </row>
    <row r="60" spans="1:4" x14ac:dyDescent="0.2">
      <c r="A60" s="201" t="s">
        <v>172</v>
      </c>
      <c r="B60" s="201" t="s">
        <v>115</v>
      </c>
      <c r="C60" s="201" t="s">
        <v>116</v>
      </c>
      <c r="D60" s="201">
        <v>65</v>
      </c>
    </row>
    <row r="61" spans="1:4" x14ac:dyDescent="0.2">
      <c r="A61" s="201" t="s">
        <v>414</v>
      </c>
      <c r="B61" s="201" t="s">
        <v>115</v>
      </c>
      <c r="C61" s="201" t="s">
        <v>116</v>
      </c>
      <c r="D61" s="201">
        <v>55</v>
      </c>
    </row>
    <row r="62" spans="1:4" x14ac:dyDescent="0.2">
      <c r="A62" s="201" t="s">
        <v>173</v>
      </c>
      <c r="B62" s="201" t="s">
        <v>121</v>
      </c>
      <c r="C62" s="201" t="s">
        <v>122</v>
      </c>
      <c r="D62" s="201">
        <v>65</v>
      </c>
    </row>
    <row r="63" spans="1:4" x14ac:dyDescent="0.2">
      <c r="A63" s="201" t="s">
        <v>174</v>
      </c>
      <c r="B63" s="201" t="s">
        <v>121</v>
      </c>
      <c r="C63" s="201" t="s">
        <v>122</v>
      </c>
      <c r="D63" s="201">
        <v>65</v>
      </c>
    </row>
    <row r="64" spans="1:4" x14ac:dyDescent="0.2">
      <c r="A64" s="201" t="s">
        <v>175</v>
      </c>
      <c r="B64" s="201" t="s">
        <v>115</v>
      </c>
      <c r="C64" s="201" t="s">
        <v>116</v>
      </c>
      <c r="D64" s="201">
        <v>35</v>
      </c>
    </row>
    <row r="65" spans="1:4" x14ac:dyDescent="0.2">
      <c r="A65" s="201" t="s">
        <v>176</v>
      </c>
      <c r="B65" s="201" t="s">
        <v>115</v>
      </c>
      <c r="C65" s="201" t="s">
        <v>116</v>
      </c>
      <c r="D65" s="201">
        <v>50</v>
      </c>
    </row>
    <row r="66" spans="1:4" x14ac:dyDescent="0.2">
      <c r="A66" s="201" t="s">
        <v>177</v>
      </c>
      <c r="B66" s="201" t="s">
        <v>121</v>
      </c>
      <c r="C66" s="201" t="s">
        <v>122</v>
      </c>
      <c r="D66" s="201">
        <v>55</v>
      </c>
    </row>
    <row r="67" spans="1:4" x14ac:dyDescent="0.2">
      <c r="A67" s="201" t="s">
        <v>178</v>
      </c>
      <c r="B67" s="201" t="s">
        <v>115</v>
      </c>
      <c r="C67" s="201" t="s">
        <v>116</v>
      </c>
      <c r="D67" s="201">
        <v>50</v>
      </c>
    </row>
    <row r="68" spans="1:4" x14ac:dyDescent="0.2">
      <c r="A68" s="201" t="s">
        <v>179</v>
      </c>
      <c r="B68" s="201" t="s">
        <v>121</v>
      </c>
      <c r="C68" s="201" t="s">
        <v>122</v>
      </c>
      <c r="D68" s="201">
        <v>45</v>
      </c>
    </row>
    <row r="69" spans="1:4" x14ac:dyDescent="0.2">
      <c r="A69" s="201" t="s">
        <v>180</v>
      </c>
      <c r="B69" s="201" t="s">
        <v>115</v>
      </c>
      <c r="C69" s="201" t="s">
        <v>116</v>
      </c>
      <c r="D69" s="201">
        <v>50</v>
      </c>
    </row>
    <row r="70" spans="1:4" x14ac:dyDescent="0.2">
      <c r="A70" s="201" t="s">
        <v>181</v>
      </c>
      <c r="B70" s="201" t="s">
        <v>121</v>
      </c>
      <c r="C70" s="201" t="s">
        <v>122</v>
      </c>
      <c r="D70" s="201">
        <v>50</v>
      </c>
    </row>
    <row r="71" spans="1:4" x14ac:dyDescent="0.2">
      <c r="A71" s="201" t="s">
        <v>182</v>
      </c>
      <c r="B71" s="201" t="s">
        <v>115</v>
      </c>
      <c r="C71" s="201" t="s">
        <v>116</v>
      </c>
      <c r="D71" s="201">
        <v>40</v>
      </c>
    </row>
    <row r="72" spans="1:4" x14ac:dyDescent="0.2">
      <c r="A72" s="201" t="s">
        <v>415</v>
      </c>
      <c r="B72" s="201" t="s">
        <v>121</v>
      </c>
      <c r="C72" s="201" t="s">
        <v>122</v>
      </c>
      <c r="D72" s="201">
        <v>60</v>
      </c>
    </row>
    <row r="73" spans="1:4" x14ac:dyDescent="0.2">
      <c r="A73" s="201" t="s">
        <v>183</v>
      </c>
      <c r="B73" s="201" t="s">
        <v>121</v>
      </c>
      <c r="C73" s="201" t="s">
        <v>122</v>
      </c>
      <c r="D73" s="201">
        <v>50</v>
      </c>
    </row>
    <row r="74" spans="1:4" x14ac:dyDescent="0.2">
      <c r="A74" s="201" t="s">
        <v>184</v>
      </c>
      <c r="B74" s="201" t="s">
        <v>115</v>
      </c>
      <c r="C74" s="201" t="s">
        <v>116</v>
      </c>
      <c r="D74" s="201">
        <v>45</v>
      </c>
    </row>
    <row r="75" spans="1:4" x14ac:dyDescent="0.2">
      <c r="A75" s="201" t="s">
        <v>185</v>
      </c>
      <c r="B75" s="201" t="s">
        <v>115</v>
      </c>
      <c r="C75" s="201" t="s">
        <v>116</v>
      </c>
      <c r="D75" s="201">
        <v>55</v>
      </c>
    </row>
    <row r="76" spans="1:4" x14ac:dyDescent="0.2">
      <c r="A76" s="201" t="s">
        <v>186</v>
      </c>
      <c r="B76" s="201" t="s">
        <v>121</v>
      </c>
      <c r="C76" s="201" t="s">
        <v>122</v>
      </c>
      <c r="D76" s="201">
        <v>45</v>
      </c>
    </row>
    <row r="77" spans="1:4" x14ac:dyDescent="0.2">
      <c r="A77" s="201" t="s">
        <v>187</v>
      </c>
      <c r="B77" s="201" t="s">
        <v>121</v>
      </c>
      <c r="C77" s="201" t="s">
        <v>122</v>
      </c>
      <c r="D77" s="201">
        <v>55</v>
      </c>
    </row>
    <row r="78" spans="1:4" x14ac:dyDescent="0.2">
      <c r="A78" s="201" t="s">
        <v>416</v>
      </c>
      <c r="B78" s="201" t="s">
        <v>121</v>
      </c>
      <c r="C78" s="201" t="s">
        <v>122</v>
      </c>
      <c r="D78" s="201">
        <v>60</v>
      </c>
    </row>
    <row r="79" spans="1:4" x14ac:dyDescent="0.2">
      <c r="A79" s="201" t="s">
        <v>417</v>
      </c>
      <c r="B79" s="254" t="s">
        <v>121</v>
      </c>
      <c r="C79" s="254" t="s">
        <v>122</v>
      </c>
      <c r="D79" s="201">
        <v>65</v>
      </c>
    </row>
    <row r="80" spans="1:4" x14ac:dyDescent="0.2">
      <c r="A80" s="201" t="s">
        <v>188</v>
      </c>
      <c r="B80" s="201" t="s">
        <v>115</v>
      </c>
      <c r="C80" s="201" t="s">
        <v>116</v>
      </c>
      <c r="D80" s="201">
        <v>45</v>
      </c>
    </row>
    <row r="81" spans="1:4" x14ac:dyDescent="0.2">
      <c r="A81" s="201" t="s">
        <v>189</v>
      </c>
      <c r="B81" s="201" t="s">
        <v>115</v>
      </c>
      <c r="C81" s="201" t="s">
        <v>116</v>
      </c>
      <c r="D81" s="201">
        <v>60</v>
      </c>
    </row>
    <row r="82" spans="1:4" x14ac:dyDescent="0.2">
      <c r="A82" s="201" t="s">
        <v>190</v>
      </c>
      <c r="B82" s="201" t="s">
        <v>115</v>
      </c>
      <c r="C82" s="201" t="s">
        <v>116</v>
      </c>
      <c r="D82" s="201">
        <v>50</v>
      </c>
    </row>
    <row r="83" spans="1:4" x14ac:dyDescent="0.2">
      <c r="A83" s="201" t="s">
        <v>191</v>
      </c>
      <c r="B83" s="201" t="s">
        <v>121</v>
      </c>
      <c r="C83" s="201" t="s">
        <v>122</v>
      </c>
      <c r="D83" s="201">
        <v>50</v>
      </c>
    </row>
    <row r="84" spans="1:4" x14ac:dyDescent="0.2">
      <c r="A84" s="201" t="s">
        <v>192</v>
      </c>
      <c r="B84" s="201" t="s">
        <v>115</v>
      </c>
      <c r="C84" s="201" t="s">
        <v>116</v>
      </c>
      <c r="D84" s="201">
        <v>60</v>
      </c>
    </row>
    <row r="85" spans="1:4" x14ac:dyDescent="0.2">
      <c r="A85" s="201" t="s">
        <v>193</v>
      </c>
      <c r="B85" s="201" t="s">
        <v>115</v>
      </c>
      <c r="C85" s="201" t="s">
        <v>116</v>
      </c>
      <c r="D85" s="201">
        <v>45</v>
      </c>
    </row>
    <row r="86" spans="1:4" x14ac:dyDescent="0.2">
      <c r="A86" s="201" t="s">
        <v>194</v>
      </c>
      <c r="B86" s="201" t="s">
        <v>115</v>
      </c>
      <c r="C86" s="201" t="s">
        <v>116</v>
      </c>
      <c r="D86" s="201">
        <v>45</v>
      </c>
    </row>
    <row r="87" spans="1:4" x14ac:dyDescent="0.2">
      <c r="A87" s="201" t="s">
        <v>195</v>
      </c>
      <c r="B87" s="201" t="s">
        <v>115</v>
      </c>
      <c r="C87" s="201" t="s">
        <v>116</v>
      </c>
      <c r="D87" s="201">
        <v>40</v>
      </c>
    </row>
    <row r="88" spans="1:4" x14ac:dyDescent="0.2">
      <c r="A88" s="201" t="s">
        <v>196</v>
      </c>
      <c r="B88" s="201" t="s">
        <v>121</v>
      </c>
      <c r="C88" s="201" t="s">
        <v>122</v>
      </c>
      <c r="D88" s="201">
        <v>45</v>
      </c>
    </row>
    <row r="89" spans="1:4" x14ac:dyDescent="0.2">
      <c r="A89" s="201" t="s">
        <v>197</v>
      </c>
      <c r="B89" s="201" t="s">
        <v>115</v>
      </c>
      <c r="C89" s="201" t="s">
        <v>116</v>
      </c>
      <c r="D89" s="201">
        <v>45</v>
      </c>
    </row>
    <row r="90" spans="1:4" x14ac:dyDescent="0.2">
      <c r="A90" s="201" t="s">
        <v>198</v>
      </c>
      <c r="B90" s="201" t="s">
        <v>121</v>
      </c>
      <c r="C90" s="201" t="s">
        <v>122</v>
      </c>
      <c r="D90" s="201">
        <v>60</v>
      </c>
    </row>
    <row r="91" spans="1:4" x14ac:dyDescent="0.2">
      <c r="A91" s="201" t="s">
        <v>199</v>
      </c>
      <c r="B91" s="201" t="s">
        <v>115</v>
      </c>
      <c r="C91" s="201" t="s">
        <v>116</v>
      </c>
      <c r="D91" s="201">
        <v>50</v>
      </c>
    </row>
    <row r="92" spans="1:4" x14ac:dyDescent="0.2">
      <c r="A92" s="201" t="s">
        <v>200</v>
      </c>
      <c r="B92" s="201" t="s">
        <v>115</v>
      </c>
      <c r="C92" s="201" t="s">
        <v>116</v>
      </c>
      <c r="D92" s="201">
        <v>50</v>
      </c>
    </row>
    <row r="93" spans="1:4" x14ac:dyDescent="0.2">
      <c r="A93" s="201" t="s">
        <v>201</v>
      </c>
      <c r="B93" s="201" t="s">
        <v>202</v>
      </c>
      <c r="C93" s="201" t="s">
        <v>203</v>
      </c>
      <c r="D93" s="201">
        <v>75</v>
      </c>
    </row>
    <row r="94" spans="1:4" x14ac:dyDescent="0.2">
      <c r="A94" s="201" t="s">
        <v>204</v>
      </c>
      <c r="B94" s="201" t="s">
        <v>115</v>
      </c>
      <c r="C94" s="201" t="s">
        <v>116</v>
      </c>
      <c r="D94" s="201">
        <v>45</v>
      </c>
    </row>
    <row r="95" spans="1:4" x14ac:dyDescent="0.2">
      <c r="A95" s="201" t="s">
        <v>205</v>
      </c>
      <c r="B95" s="201" t="s">
        <v>115</v>
      </c>
      <c r="C95" s="201" t="s">
        <v>116</v>
      </c>
      <c r="D95" s="201">
        <v>45</v>
      </c>
    </row>
    <row r="96" spans="1:4" x14ac:dyDescent="0.2">
      <c r="A96" s="201" t="s">
        <v>206</v>
      </c>
      <c r="B96" s="201" t="s">
        <v>115</v>
      </c>
      <c r="C96" s="201" t="s">
        <v>116</v>
      </c>
      <c r="D96" s="201">
        <v>55</v>
      </c>
    </row>
    <row r="97" spans="1:4" x14ac:dyDescent="0.2">
      <c r="A97" s="201" t="s">
        <v>207</v>
      </c>
      <c r="B97" s="201" t="s">
        <v>115</v>
      </c>
      <c r="C97" s="201" t="s">
        <v>116</v>
      </c>
      <c r="D97" s="201">
        <v>45</v>
      </c>
    </row>
    <row r="98" spans="1:4" x14ac:dyDescent="0.2">
      <c r="A98" s="201" t="s">
        <v>208</v>
      </c>
      <c r="B98" s="201" t="s">
        <v>115</v>
      </c>
      <c r="C98" s="201" t="s">
        <v>116</v>
      </c>
      <c r="D98" s="201">
        <v>45</v>
      </c>
    </row>
    <row r="99" spans="1:4" x14ac:dyDescent="0.2">
      <c r="A99" s="201" t="s">
        <v>209</v>
      </c>
      <c r="B99" s="201" t="s">
        <v>115</v>
      </c>
      <c r="C99" s="201" t="s">
        <v>116</v>
      </c>
      <c r="D99" s="201">
        <v>50</v>
      </c>
    </row>
    <row r="100" spans="1:4" x14ac:dyDescent="0.2">
      <c r="A100" s="201" t="s">
        <v>210</v>
      </c>
      <c r="B100" s="201" t="s">
        <v>121</v>
      </c>
      <c r="C100" s="201" t="s">
        <v>122</v>
      </c>
      <c r="D100" s="201">
        <v>45</v>
      </c>
    </row>
    <row r="101" spans="1:4" x14ac:dyDescent="0.2">
      <c r="A101" s="201" t="s">
        <v>211</v>
      </c>
      <c r="B101" s="201" t="s">
        <v>121</v>
      </c>
      <c r="C101" s="201" t="s">
        <v>122</v>
      </c>
      <c r="D101" s="201">
        <v>45</v>
      </c>
    </row>
    <row r="102" spans="1:4" x14ac:dyDescent="0.2">
      <c r="A102" s="201" t="s">
        <v>212</v>
      </c>
      <c r="B102" s="201" t="s">
        <v>121</v>
      </c>
      <c r="C102" s="201" t="s">
        <v>122</v>
      </c>
      <c r="D102" s="201">
        <v>60</v>
      </c>
    </row>
    <row r="103" spans="1:4" x14ac:dyDescent="0.2">
      <c r="A103" s="201" t="s">
        <v>213</v>
      </c>
      <c r="B103" s="201" t="s">
        <v>115</v>
      </c>
      <c r="C103" s="201" t="s">
        <v>116</v>
      </c>
      <c r="D103" s="201">
        <v>50</v>
      </c>
    </row>
    <row r="104" spans="1:4" x14ac:dyDescent="0.2">
      <c r="A104" s="201" t="s">
        <v>214</v>
      </c>
      <c r="B104" s="201" t="s">
        <v>115</v>
      </c>
      <c r="C104" s="201" t="s">
        <v>116</v>
      </c>
      <c r="D104" s="201">
        <v>50</v>
      </c>
    </row>
    <row r="105" spans="1:4" x14ac:dyDescent="0.2">
      <c r="A105" s="201" t="s">
        <v>215</v>
      </c>
      <c r="B105" s="201" t="s">
        <v>115</v>
      </c>
      <c r="C105" s="201" t="s">
        <v>116</v>
      </c>
      <c r="D105" s="201">
        <v>50</v>
      </c>
    </row>
    <row r="106" spans="1:4" x14ac:dyDescent="0.2">
      <c r="A106" s="201" t="s">
        <v>216</v>
      </c>
      <c r="B106" s="201" t="s">
        <v>115</v>
      </c>
      <c r="C106" s="201" t="s">
        <v>116</v>
      </c>
      <c r="D106" s="201">
        <v>50</v>
      </c>
    </row>
    <row r="107" spans="1:4" x14ac:dyDescent="0.2">
      <c r="A107" s="201" t="s">
        <v>217</v>
      </c>
      <c r="B107" s="201" t="s">
        <v>115</v>
      </c>
      <c r="C107" s="201" t="s">
        <v>116</v>
      </c>
      <c r="D107" s="201">
        <v>55</v>
      </c>
    </row>
    <row r="108" spans="1:4" x14ac:dyDescent="0.2">
      <c r="A108" s="201" t="s">
        <v>218</v>
      </c>
      <c r="B108" s="201" t="s">
        <v>121</v>
      </c>
      <c r="C108" s="201" t="s">
        <v>122</v>
      </c>
      <c r="D108" s="201">
        <v>50</v>
      </c>
    </row>
    <row r="109" spans="1:4" x14ac:dyDescent="0.2">
      <c r="A109" s="201" t="s">
        <v>219</v>
      </c>
      <c r="B109" s="201" t="s">
        <v>115</v>
      </c>
      <c r="C109" s="201" t="s">
        <v>116</v>
      </c>
      <c r="D109" s="201">
        <v>45</v>
      </c>
    </row>
    <row r="110" spans="1:4" x14ac:dyDescent="0.2">
      <c r="A110" s="201" t="s">
        <v>220</v>
      </c>
      <c r="B110" s="201" t="s">
        <v>115</v>
      </c>
      <c r="C110" s="201" t="s">
        <v>116</v>
      </c>
      <c r="D110" s="201">
        <v>45</v>
      </c>
    </row>
    <row r="111" spans="1:4" x14ac:dyDescent="0.2">
      <c r="A111" s="201" t="s">
        <v>221</v>
      </c>
      <c r="B111" s="201" t="s">
        <v>115</v>
      </c>
      <c r="C111" s="201" t="s">
        <v>116</v>
      </c>
      <c r="D111" s="201">
        <v>45</v>
      </c>
    </row>
    <row r="112" spans="1:4" x14ac:dyDescent="0.2">
      <c r="A112" s="201" t="s">
        <v>222</v>
      </c>
      <c r="B112" s="201" t="s">
        <v>115</v>
      </c>
      <c r="C112" s="201" t="s">
        <v>116</v>
      </c>
      <c r="D112" s="201">
        <v>55</v>
      </c>
    </row>
    <row r="113" spans="1:4" x14ac:dyDescent="0.2">
      <c r="A113" s="201" t="s">
        <v>418</v>
      </c>
      <c r="B113" s="201" t="s">
        <v>121</v>
      </c>
      <c r="C113" s="201" t="s">
        <v>122</v>
      </c>
      <c r="D113" s="201">
        <v>55</v>
      </c>
    </row>
    <row r="114" spans="1:4" x14ac:dyDescent="0.2">
      <c r="A114" s="201" t="s">
        <v>223</v>
      </c>
      <c r="B114" s="201" t="s">
        <v>115</v>
      </c>
      <c r="C114" s="201" t="s">
        <v>116</v>
      </c>
      <c r="D114" s="201">
        <v>50</v>
      </c>
    </row>
    <row r="115" spans="1:4" x14ac:dyDescent="0.2">
      <c r="A115" s="201" t="s">
        <v>224</v>
      </c>
      <c r="B115" s="201" t="s">
        <v>115</v>
      </c>
      <c r="C115" s="201" t="s">
        <v>116</v>
      </c>
      <c r="D115" s="201">
        <v>50</v>
      </c>
    </row>
    <row r="116" spans="1:4" x14ac:dyDescent="0.2">
      <c r="A116" s="201" t="s">
        <v>225</v>
      </c>
      <c r="B116" s="201" t="s">
        <v>121</v>
      </c>
      <c r="C116" s="201" t="s">
        <v>122</v>
      </c>
      <c r="D116" s="201">
        <v>50</v>
      </c>
    </row>
    <row r="117" spans="1:4" x14ac:dyDescent="0.2">
      <c r="A117" s="201" t="s">
        <v>226</v>
      </c>
      <c r="B117" s="201" t="s">
        <v>115</v>
      </c>
      <c r="C117" s="201" t="s">
        <v>116</v>
      </c>
      <c r="D117" s="201">
        <v>50</v>
      </c>
    </row>
    <row r="118" spans="1:4" x14ac:dyDescent="0.2">
      <c r="A118" s="201" t="s">
        <v>227</v>
      </c>
      <c r="B118" s="201" t="s">
        <v>115</v>
      </c>
      <c r="C118" s="201" t="s">
        <v>116</v>
      </c>
      <c r="D118" s="201">
        <v>50</v>
      </c>
    </row>
    <row r="119" spans="1:4" x14ac:dyDescent="0.2">
      <c r="A119" s="201" t="s">
        <v>228</v>
      </c>
      <c r="B119" s="201" t="s">
        <v>121</v>
      </c>
      <c r="C119" s="201" t="s">
        <v>122</v>
      </c>
      <c r="D119" s="201">
        <v>45</v>
      </c>
    </row>
    <row r="120" spans="1:4" x14ac:dyDescent="0.2">
      <c r="A120" s="201" t="s">
        <v>229</v>
      </c>
      <c r="B120" s="201" t="s">
        <v>115</v>
      </c>
      <c r="C120" s="201" t="s">
        <v>116</v>
      </c>
      <c r="D120" s="201">
        <v>50</v>
      </c>
    </row>
    <row r="121" spans="1:4" x14ac:dyDescent="0.2">
      <c r="A121" s="201" t="s">
        <v>230</v>
      </c>
      <c r="B121" s="201" t="s">
        <v>115</v>
      </c>
      <c r="C121" s="201" t="s">
        <v>116</v>
      </c>
      <c r="D121" s="201">
        <v>65</v>
      </c>
    </row>
    <row r="122" spans="1:4" x14ac:dyDescent="0.2">
      <c r="A122" s="201" t="s">
        <v>231</v>
      </c>
      <c r="B122" s="201" t="s">
        <v>121</v>
      </c>
      <c r="C122" s="201" t="s">
        <v>122</v>
      </c>
      <c r="D122" s="201">
        <v>65</v>
      </c>
    </row>
    <row r="123" spans="1:4" x14ac:dyDescent="0.2">
      <c r="A123" s="201" t="s">
        <v>232</v>
      </c>
      <c r="B123" s="201" t="s">
        <v>115</v>
      </c>
      <c r="C123" s="201" t="s">
        <v>116</v>
      </c>
      <c r="D123" s="201">
        <v>50</v>
      </c>
    </row>
    <row r="124" spans="1:4" x14ac:dyDescent="0.2">
      <c r="A124" s="201" t="s">
        <v>233</v>
      </c>
      <c r="B124" s="201" t="s">
        <v>115</v>
      </c>
      <c r="C124" s="201" t="s">
        <v>116</v>
      </c>
      <c r="D124" s="201">
        <v>50</v>
      </c>
    </row>
    <row r="125" spans="1:4" x14ac:dyDescent="0.2">
      <c r="A125" s="201" t="s">
        <v>234</v>
      </c>
      <c r="B125" s="201" t="s">
        <v>121</v>
      </c>
      <c r="C125" s="201" t="s">
        <v>122</v>
      </c>
      <c r="D125" s="201">
        <v>50</v>
      </c>
    </row>
    <row r="126" spans="1:4" x14ac:dyDescent="0.2">
      <c r="A126" s="201" t="s">
        <v>235</v>
      </c>
      <c r="B126" s="201" t="s">
        <v>121</v>
      </c>
      <c r="C126" s="201" t="s">
        <v>122</v>
      </c>
      <c r="D126" s="201">
        <v>50</v>
      </c>
    </row>
    <row r="127" spans="1:4" x14ac:dyDescent="0.2">
      <c r="A127" s="201" t="s">
        <v>236</v>
      </c>
      <c r="B127" s="201" t="s">
        <v>121</v>
      </c>
      <c r="C127" s="201" t="s">
        <v>122</v>
      </c>
      <c r="D127" s="201">
        <v>52</v>
      </c>
    </row>
    <row r="128" spans="1:4" x14ac:dyDescent="0.2">
      <c r="A128" s="201" t="s">
        <v>237</v>
      </c>
      <c r="B128" s="201" t="s">
        <v>115</v>
      </c>
      <c r="C128" s="201" t="s">
        <v>116</v>
      </c>
      <c r="D128" s="201">
        <v>45</v>
      </c>
    </row>
    <row r="129" spans="1:4" x14ac:dyDescent="0.2">
      <c r="A129" s="201" t="s">
        <v>238</v>
      </c>
      <c r="B129" s="201" t="s">
        <v>115</v>
      </c>
      <c r="C129" s="201" t="s">
        <v>116</v>
      </c>
      <c r="D129" s="201">
        <v>50</v>
      </c>
    </row>
    <row r="130" spans="1:4" x14ac:dyDescent="0.2">
      <c r="A130" s="201" t="s">
        <v>419</v>
      </c>
      <c r="B130" s="201" t="s">
        <v>115</v>
      </c>
      <c r="C130" s="201" t="s">
        <v>116</v>
      </c>
      <c r="D130" s="201">
        <v>45</v>
      </c>
    </row>
    <row r="131" spans="1:4" x14ac:dyDescent="0.2">
      <c r="A131" s="201" t="s">
        <v>239</v>
      </c>
      <c r="B131" s="201" t="s">
        <v>115</v>
      </c>
      <c r="C131" s="201" t="s">
        <v>116</v>
      </c>
      <c r="D131" s="201">
        <v>45</v>
      </c>
    </row>
    <row r="132" spans="1:4" x14ac:dyDescent="0.2">
      <c r="A132" s="201" t="s">
        <v>240</v>
      </c>
      <c r="B132" s="201" t="s">
        <v>115</v>
      </c>
      <c r="C132" s="201" t="s">
        <v>116</v>
      </c>
      <c r="D132" s="201">
        <v>50</v>
      </c>
    </row>
    <row r="133" spans="1:4" x14ac:dyDescent="0.2">
      <c r="A133" s="201" t="s">
        <v>241</v>
      </c>
      <c r="B133" s="201" t="s">
        <v>115</v>
      </c>
      <c r="C133" s="201" t="s">
        <v>116</v>
      </c>
      <c r="D133" s="201">
        <v>45</v>
      </c>
    </row>
    <row r="134" spans="1:4" x14ac:dyDescent="0.2">
      <c r="A134" s="201" t="s">
        <v>242</v>
      </c>
      <c r="B134" s="201" t="s">
        <v>115</v>
      </c>
      <c r="C134" s="201" t="s">
        <v>116</v>
      </c>
      <c r="D134" s="201">
        <v>45</v>
      </c>
    </row>
    <row r="135" spans="1:4" x14ac:dyDescent="0.2">
      <c r="A135" s="201" t="s">
        <v>243</v>
      </c>
      <c r="B135" s="201" t="s">
        <v>121</v>
      </c>
      <c r="C135" s="201" t="s">
        <v>122</v>
      </c>
      <c r="D135" s="201">
        <v>55</v>
      </c>
    </row>
    <row r="136" spans="1:4" x14ac:dyDescent="0.2">
      <c r="A136" s="201" t="s">
        <v>244</v>
      </c>
      <c r="B136" s="201" t="s">
        <v>115</v>
      </c>
      <c r="C136" s="201" t="s">
        <v>116</v>
      </c>
      <c r="D136" s="201">
        <v>40</v>
      </c>
    </row>
    <row r="137" spans="1:4" x14ac:dyDescent="0.2">
      <c r="A137" s="201" t="s">
        <v>245</v>
      </c>
      <c r="B137" s="201" t="s">
        <v>121</v>
      </c>
      <c r="C137" s="201" t="s">
        <v>122</v>
      </c>
      <c r="D137" s="201">
        <v>45</v>
      </c>
    </row>
    <row r="138" spans="1:4" x14ac:dyDescent="0.2">
      <c r="A138" s="201" t="s">
        <v>420</v>
      </c>
      <c r="B138" s="201" t="s">
        <v>115</v>
      </c>
      <c r="C138" s="201" t="s">
        <v>116</v>
      </c>
      <c r="D138" s="201">
        <v>55</v>
      </c>
    </row>
    <row r="139" spans="1:4" x14ac:dyDescent="0.2">
      <c r="A139" s="201" t="s">
        <v>401</v>
      </c>
      <c r="B139" s="201" t="s">
        <v>115</v>
      </c>
      <c r="C139" s="201" t="s">
        <v>116</v>
      </c>
      <c r="D139" s="201">
        <v>50</v>
      </c>
    </row>
    <row r="140" spans="1:4" x14ac:dyDescent="0.2">
      <c r="A140" s="201" t="s">
        <v>246</v>
      </c>
      <c r="B140" s="201" t="s">
        <v>115</v>
      </c>
      <c r="C140" s="201" t="s">
        <v>116</v>
      </c>
      <c r="D140" s="201">
        <v>55</v>
      </c>
    </row>
    <row r="141" spans="1:4" x14ac:dyDescent="0.2">
      <c r="A141" s="201" t="s">
        <v>247</v>
      </c>
      <c r="B141" s="254" t="s">
        <v>115</v>
      </c>
      <c r="C141" s="254" t="s">
        <v>116</v>
      </c>
      <c r="D141" s="201">
        <v>40</v>
      </c>
    </row>
    <row r="142" spans="1:4" x14ac:dyDescent="0.2">
      <c r="A142" s="201" t="s">
        <v>248</v>
      </c>
      <c r="B142" s="201" t="s">
        <v>115</v>
      </c>
      <c r="C142" s="201" t="s">
        <v>116</v>
      </c>
      <c r="D142" s="201">
        <v>55</v>
      </c>
    </row>
    <row r="143" spans="1:4" x14ac:dyDescent="0.2">
      <c r="A143" s="201" t="s">
        <v>249</v>
      </c>
      <c r="B143" s="201" t="s">
        <v>115</v>
      </c>
      <c r="C143" s="201" t="s">
        <v>116</v>
      </c>
      <c r="D143" s="201">
        <v>40</v>
      </c>
    </row>
    <row r="144" spans="1:4" x14ac:dyDescent="0.2">
      <c r="A144" s="201" t="s">
        <v>250</v>
      </c>
      <c r="B144" s="201" t="s">
        <v>121</v>
      </c>
      <c r="C144" s="201" t="s">
        <v>122</v>
      </c>
      <c r="D144" s="201">
        <v>65</v>
      </c>
    </row>
    <row r="145" spans="1:4" x14ac:dyDescent="0.2">
      <c r="A145" s="201" t="s">
        <v>251</v>
      </c>
      <c r="B145" s="201" t="s">
        <v>121</v>
      </c>
      <c r="C145" s="201" t="s">
        <v>122</v>
      </c>
      <c r="D145" s="201">
        <v>55</v>
      </c>
    </row>
    <row r="146" spans="1:4" x14ac:dyDescent="0.2">
      <c r="A146" s="201" t="s">
        <v>252</v>
      </c>
      <c r="B146" s="201" t="s">
        <v>115</v>
      </c>
      <c r="C146" s="201" t="s">
        <v>116</v>
      </c>
      <c r="D146" s="201">
        <v>40</v>
      </c>
    </row>
    <row r="147" spans="1:4" x14ac:dyDescent="0.2">
      <c r="A147" s="201" t="s">
        <v>253</v>
      </c>
      <c r="B147" s="201" t="s">
        <v>115</v>
      </c>
      <c r="C147" s="201" t="s">
        <v>116</v>
      </c>
      <c r="D147" s="201">
        <v>40</v>
      </c>
    </row>
    <row r="148" spans="1:4" x14ac:dyDescent="0.2">
      <c r="A148" s="201" t="s">
        <v>254</v>
      </c>
      <c r="B148" s="201" t="s">
        <v>121</v>
      </c>
      <c r="C148" s="201" t="s">
        <v>122</v>
      </c>
      <c r="D148" s="201">
        <v>55</v>
      </c>
    </row>
    <row r="149" spans="1:4" x14ac:dyDescent="0.2">
      <c r="A149" s="201" t="s">
        <v>255</v>
      </c>
      <c r="B149" s="201" t="s">
        <v>121</v>
      </c>
      <c r="C149" s="201" t="s">
        <v>122</v>
      </c>
      <c r="D149" s="201">
        <v>70</v>
      </c>
    </row>
    <row r="150" spans="1:4" x14ac:dyDescent="0.2">
      <c r="A150" s="201" t="s">
        <v>256</v>
      </c>
      <c r="B150" s="201" t="s">
        <v>115</v>
      </c>
      <c r="C150" s="201" t="s">
        <v>116</v>
      </c>
      <c r="D150" s="201">
        <v>40</v>
      </c>
    </row>
    <row r="151" spans="1:4" x14ac:dyDescent="0.2">
      <c r="A151" s="201" t="s">
        <v>257</v>
      </c>
      <c r="B151" s="201" t="s">
        <v>121</v>
      </c>
      <c r="C151" s="201" t="s">
        <v>122</v>
      </c>
      <c r="D151" s="201">
        <v>50</v>
      </c>
    </row>
    <row r="152" spans="1:4" x14ac:dyDescent="0.2">
      <c r="A152" s="201" t="s">
        <v>258</v>
      </c>
      <c r="B152" s="201" t="s">
        <v>121</v>
      </c>
      <c r="C152" s="201" t="s">
        <v>122</v>
      </c>
      <c r="D152" s="201">
        <v>50</v>
      </c>
    </row>
    <row r="153" spans="1:4" x14ac:dyDescent="0.2">
      <c r="A153" s="201" t="s">
        <v>259</v>
      </c>
      <c r="B153" s="201" t="s">
        <v>121</v>
      </c>
      <c r="C153" s="201" t="s">
        <v>122</v>
      </c>
      <c r="D153" s="201">
        <v>55</v>
      </c>
    </row>
    <row r="154" spans="1:4" x14ac:dyDescent="0.2">
      <c r="A154" s="201" t="s">
        <v>260</v>
      </c>
      <c r="B154" s="201" t="s">
        <v>121</v>
      </c>
      <c r="C154" s="201" t="s">
        <v>122</v>
      </c>
      <c r="D154" s="201">
        <v>50</v>
      </c>
    </row>
    <row r="155" spans="1:4" x14ac:dyDescent="0.2">
      <c r="A155" s="201" t="s">
        <v>261</v>
      </c>
      <c r="B155" s="201" t="s">
        <v>115</v>
      </c>
      <c r="C155" s="201" t="s">
        <v>116</v>
      </c>
      <c r="D155" s="201">
        <v>40</v>
      </c>
    </row>
    <row r="156" spans="1:4" x14ac:dyDescent="0.2">
      <c r="A156" s="201" t="s">
        <v>262</v>
      </c>
      <c r="B156" s="201" t="s">
        <v>115</v>
      </c>
      <c r="C156" s="201" t="s">
        <v>116</v>
      </c>
      <c r="D156" s="201">
        <v>50</v>
      </c>
    </row>
    <row r="157" spans="1:4" x14ac:dyDescent="0.2">
      <c r="A157" s="201" t="s">
        <v>263</v>
      </c>
      <c r="B157" s="201" t="s">
        <v>115</v>
      </c>
      <c r="C157" s="201" t="s">
        <v>116</v>
      </c>
      <c r="D157" s="201">
        <v>60</v>
      </c>
    </row>
    <row r="158" spans="1:4" x14ac:dyDescent="0.2">
      <c r="A158" s="201" t="s">
        <v>264</v>
      </c>
      <c r="B158" s="201" t="s">
        <v>115</v>
      </c>
      <c r="C158" s="201" t="s">
        <v>116</v>
      </c>
      <c r="D158" s="201">
        <v>50</v>
      </c>
    </row>
    <row r="159" spans="1:4" x14ac:dyDescent="0.2">
      <c r="A159" s="201" t="s">
        <v>265</v>
      </c>
      <c r="B159" s="201" t="s">
        <v>115</v>
      </c>
      <c r="C159" s="201" t="s">
        <v>116</v>
      </c>
      <c r="D159" s="201">
        <v>65</v>
      </c>
    </row>
    <row r="160" spans="1:4" x14ac:dyDescent="0.2">
      <c r="A160" s="201" t="s">
        <v>266</v>
      </c>
      <c r="B160" s="201" t="s">
        <v>202</v>
      </c>
      <c r="C160" s="201" t="s">
        <v>203</v>
      </c>
      <c r="D160" s="201">
        <v>75</v>
      </c>
    </row>
    <row r="161" spans="1:4" x14ac:dyDescent="0.2">
      <c r="A161" s="201" t="s">
        <v>267</v>
      </c>
      <c r="B161" s="201" t="s">
        <v>115</v>
      </c>
      <c r="C161" s="201" t="s">
        <v>116</v>
      </c>
      <c r="D161" s="201">
        <v>40</v>
      </c>
    </row>
    <row r="162" spans="1:4" x14ac:dyDescent="0.2">
      <c r="A162" s="201" t="s">
        <v>268</v>
      </c>
      <c r="B162" s="201" t="s">
        <v>121</v>
      </c>
      <c r="C162" s="201" t="s">
        <v>122</v>
      </c>
      <c r="D162" s="201">
        <v>55</v>
      </c>
    </row>
    <row r="163" spans="1:4" x14ac:dyDescent="0.2">
      <c r="A163" s="201" t="s">
        <v>269</v>
      </c>
      <c r="B163" s="201" t="s">
        <v>115</v>
      </c>
      <c r="C163" s="201" t="s">
        <v>116</v>
      </c>
      <c r="D163" s="201">
        <v>40</v>
      </c>
    </row>
    <row r="164" spans="1:4" x14ac:dyDescent="0.2">
      <c r="A164" s="201" t="s">
        <v>270</v>
      </c>
      <c r="B164" s="201" t="s">
        <v>115</v>
      </c>
      <c r="C164" s="201" t="s">
        <v>116</v>
      </c>
      <c r="D164" s="201">
        <v>45</v>
      </c>
    </row>
    <row r="165" spans="1:4" x14ac:dyDescent="0.2">
      <c r="A165" s="201" t="s">
        <v>271</v>
      </c>
      <c r="B165" s="201" t="s">
        <v>115</v>
      </c>
      <c r="C165" s="201" t="s">
        <v>116</v>
      </c>
      <c r="D165" s="201">
        <v>45</v>
      </c>
    </row>
    <row r="166" spans="1:4" x14ac:dyDescent="0.2">
      <c r="A166" s="201" t="s">
        <v>272</v>
      </c>
      <c r="B166" s="201" t="s">
        <v>115</v>
      </c>
      <c r="C166" s="201" t="s">
        <v>116</v>
      </c>
      <c r="D166" s="201">
        <v>50</v>
      </c>
    </row>
    <row r="167" spans="1:4" x14ac:dyDescent="0.2">
      <c r="A167" s="201" t="s">
        <v>273</v>
      </c>
      <c r="B167" s="201" t="s">
        <v>115</v>
      </c>
      <c r="C167" s="201" t="s">
        <v>116</v>
      </c>
      <c r="D167" s="201">
        <v>50</v>
      </c>
    </row>
    <row r="168" spans="1:4" x14ac:dyDescent="0.2">
      <c r="A168" s="201" t="s">
        <v>274</v>
      </c>
      <c r="B168" s="201" t="s">
        <v>115</v>
      </c>
      <c r="C168" s="201" t="s">
        <v>116</v>
      </c>
      <c r="D168" s="201">
        <v>45</v>
      </c>
    </row>
    <row r="169" spans="1:4" x14ac:dyDescent="0.2">
      <c r="A169" s="201" t="s">
        <v>275</v>
      </c>
      <c r="B169" s="201" t="s">
        <v>121</v>
      </c>
      <c r="C169" s="201" t="s">
        <v>122</v>
      </c>
      <c r="D169" s="201">
        <v>55</v>
      </c>
    </row>
    <row r="170" spans="1:4" x14ac:dyDescent="0.2">
      <c r="A170" s="201" t="s">
        <v>276</v>
      </c>
      <c r="B170" s="201" t="s">
        <v>115</v>
      </c>
      <c r="C170" s="201" t="s">
        <v>116</v>
      </c>
      <c r="D170" s="201">
        <v>45</v>
      </c>
    </row>
    <row r="171" spans="1:4" x14ac:dyDescent="0.2">
      <c r="A171" s="201" t="s">
        <v>277</v>
      </c>
      <c r="B171" s="201" t="s">
        <v>121</v>
      </c>
      <c r="C171" s="201" t="s">
        <v>122</v>
      </c>
      <c r="D171" s="201">
        <v>60</v>
      </c>
    </row>
    <row r="172" spans="1:4" x14ac:dyDescent="0.2">
      <c r="A172" s="201" t="s">
        <v>278</v>
      </c>
      <c r="B172" s="201" t="s">
        <v>115</v>
      </c>
      <c r="C172" s="201" t="s">
        <v>116</v>
      </c>
      <c r="D172" s="201">
        <v>40</v>
      </c>
    </row>
    <row r="173" spans="1:4" x14ac:dyDescent="0.2">
      <c r="A173" s="201" t="s">
        <v>421</v>
      </c>
      <c r="B173" s="201" t="s">
        <v>115</v>
      </c>
      <c r="C173" s="201" t="s">
        <v>116</v>
      </c>
      <c r="D173" s="201">
        <v>55</v>
      </c>
    </row>
    <row r="174" spans="1:4" x14ac:dyDescent="0.2">
      <c r="A174" s="201" t="s">
        <v>279</v>
      </c>
      <c r="B174" s="201" t="s">
        <v>280</v>
      </c>
      <c r="C174" s="201" t="s">
        <v>422</v>
      </c>
      <c r="D174" s="201">
        <v>45</v>
      </c>
    </row>
    <row r="175" spans="1:4" x14ac:dyDescent="0.2">
      <c r="A175" s="201" t="s">
        <v>281</v>
      </c>
      <c r="B175" s="201" t="s">
        <v>121</v>
      </c>
      <c r="C175" s="201" t="s">
        <v>122</v>
      </c>
      <c r="D175" s="201">
        <v>65</v>
      </c>
    </row>
    <row r="176" spans="1:4" x14ac:dyDescent="0.2">
      <c r="A176" s="201" t="s">
        <v>282</v>
      </c>
      <c r="B176" s="201" t="s">
        <v>115</v>
      </c>
      <c r="C176" s="201" t="s">
        <v>116</v>
      </c>
      <c r="D176" s="201">
        <v>40</v>
      </c>
    </row>
    <row r="177" spans="1:4" x14ac:dyDescent="0.2">
      <c r="A177" s="201" t="s">
        <v>283</v>
      </c>
      <c r="B177" s="201" t="s">
        <v>121</v>
      </c>
      <c r="C177" s="201" t="s">
        <v>122</v>
      </c>
      <c r="D177" s="201">
        <v>55</v>
      </c>
    </row>
    <row r="178" spans="1:4" x14ac:dyDescent="0.2">
      <c r="A178" s="201" t="s">
        <v>284</v>
      </c>
      <c r="B178" s="201" t="s">
        <v>121</v>
      </c>
      <c r="C178" s="201" t="s">
        <v>122</v>
      </c>
      <c r="D178" s="201">
        <v>50</v>
      </c>
    </row>
    <row r="179" spans="1:4" x14ac:dyDescent="0.2">
      <c r="A179" s="201" t="s">
        <v>285</v>
      </c>
      <c r="B179" s="201" t="s">
        <v>115</v>
      </c>
      <c r="C179" s="201" t="s">
        <v>116</v>
      </c>
      <c r="D179" s="201">
        <v>35</v>
      </c>
    </row>
    <row r="180" spans="1:4" x14ac:dyDescent="0.2">
      <c r="A180" s="78"/>
    </row>
    <row r="181" spans="1:4" x14ac:dyDescent="0.2">
      <c r="A181" s="202"/>
    </row>
  </sheetData>
  <sheetProtection algorithmName="SHA-512" hashValue="gupl6YCoQZvQxof1gfX2WErdxobljnGCxE22OUra7QHGeiTZdjdF8ZVcAAsIC+egoP5yHbB3p4ArZEY5/uwfFQ==" saltValue="t5DZjAQzNPnaO/f5Bh9Ocw==" spinCount="100000" sheet="1" objects="1" scenarios="1"/>
  <autoFilter ref="A1:D181" xr:uid="{00000000-0001-0000-0300-000000000000}"/>
  <phoneticPr fontId="1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97513-5C05-4305-8995-923D4F9FD92C}">
  <dimension ref="B2:B8"/>
  <sheetViews>
    <sheetView showGridLines="0" workbookViewId="0">
      <selection activeCell="C14" sqref="C14"/>
    </sheetView>
  </sheetViews>
  <sheetFormatPr defaultRowHeight="12.75" x14ac:dyDescent="0.2"/>
  <sheetData>
    <row r="2" spans="2:2" x14ac:dyDescent="0.2">
      <c r="B2" s="409" t="s">
        <v>424</v>
      </c>
    </row>
    <row r="3" spans="2:2" x14ac:dyDescent="0.2">
      <c r="B3" s="405" t="s">
        <v>406</v>
      </c>
    </row>
    <row r="4" spans="2:2" x14ac:dyDescent="0.2">
      <c r="B4" s="405" t="s">
        <v>407</v>
      </c>
    </row>
    <row r="5" spans="2:2" x14ac:dyDescent="0.2">
      <c r="B5" s="405" t="s">
        <v>425</v>
      </c>
    </row>
    <row r="8" spans="2:2" x14ac:dyDescent="0.2">
      <c r="B8" s="410"/>
    </row>
  </sheetData>
  <sheetProtection algorithmName="SHA-512" hashValue="ZFi/XvpKgFNQ+9KIgLeTR93ToLFxC/oN5SvxEIyRzXi/oqwHQpxaFzyr3ob8xidyV4vHeDyDHBy91xa8kIW85A==" saltValue="43zrYWDZnoIkC8Q7ZU2i+g==" spinCount="100000" sheet="1" objects="1" scenarios="1"/>
  <pageMargins left="0.7" right="0.7" top="0.78740157499999996" bottom="0.78740157499999996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8194" r:id="rId4">
          <objectPr defaultSize="0" autoPict="0" r:id="rId5">
            <anchor moveWithCells="1">
              <from>
                <xdr:col>1</xdr:col>
                <xdr:colOff>38100</xdr:colOff>
                <xdr:row>6</xdr:row>
                <xdr:rowOff>0</xdr:rowOff>
              </from>
              <to>
                <xdr:col>2</xdr:col>
                <xdr:colOff>476250</xdr:colOff>
                <xdr:row>10</xdr:row>
                <xdr:rowOff>142875</xdr:rowOff>
              </to>
            </anchor>
          </objectPr>
        </oleObject>
      </mc:Choice>
      <mc:Fallback>
        <oleObject progId="Acrobat Document" dvAspect="DVASPECT_ICON" shapeId="8194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Z_x00e1_v_x011b_r xmlns="7201bb65-69c0-441f-b25e-6188ed958f82"/>
    <SharedWithUsers xmlns="bda98372-7a41-4f08-8451-643d55834240">
      <UserInfo>
        <DisplayName>Hájek, MatiDal s.r.o.</DisplayName>
        <AccountId>61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EECD1C4605F94FACEF6FA39514A512" ma:contentTypeVersion="" ma:contentTypeDescription="Vytvoří nový dokument" ma:contentTypeScope="" ma:versionID="4c9bfdb79f4b16e34cfebd7162d55b4e">
  <xsd:schema xmlns:xsd="http://www.w3.org/2001/XMLSchema" xmlns:xs="http://www.w3.org/2001/XMLSchema" xmlns:p="http://schemas.microsoft.com/office/2006/metadata/properties" xmlns:ns2="bda98372-7a41-4f08-8451-643d55834240" xmlns:ns3="7201bb65-69c0-441f-b25e-6188ed958f82" targetNamespace="http://schemas.microsoft.com/office/2006/metadata/properties" ma:root="true" ma:fieldsID="6e063aa6042612aeaade487b4264046c" ns2:_="" ns3:_="">
    <xsd:import namespace="bda98372-7a41-4f08-8451-643d55834240"/>
    <xsd:import namespace="7201bb65-69c0-441f-b25e-6188ed958f8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Z_x00e1_v_x011b_r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a98372-7a41-4f08-8451-643d5583424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Naposledy sdílel(a)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Čas posledního sdílení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01bb65-69c0-441f-b25e-6188ed958f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Z_x00e1_v_x011b_r" ma:index="14" ma:displayName="Závěr" ma:internalName="Z_x00e1_v_x011b_r">
      <xsd:simpleType>
        <xsd:restriction base="dms:Text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542B81-1DCC-4E69-B42B-1BCA110BA060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B2043843-1D80-4EE6-988D-34044BA7798A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7201bb65-69c0-441f-b25e-6188ed958f82"/>
    <ds:schemaRef ds:uri="bda98372-7a41-4f08-8451-643d55834240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49A4B5B-EC87-4C9D-BD74-539EBB0D855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7B1E1D9-0A8A-4A93-BF87-B6787C75D7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a98372-7a41-4f08-8451-643d55834240"/>
    <ds:schemaRef ds:uri="7201bb65-69c0-441f-b25e-6188ed958f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7</vt:i4>
      </vt:variant>
    </vt:vector>
  </HeadingPairs>
  <TitlesOfParts>
    <vt:vector size="13" baseType="lpstr">
      <vt:lpstr>Tuzemské cestovné</vt:lpstr>
      <vt:lpstr>Zahraniční cestovné</vt:lpstr>
      <vt:lpstr>Zahraniční cestovné_příloha</vt:lpstr>
      <vt:lpstr>Soukromé vozidlo</vt:lpstr>
      <vt:lpstr>Zahr.stravné_2026</vt:lpstr>
      <vt:lpstr>vyhláška_tuzem.stravné_2026</vt:lpstr>
      <vt:lpstr>'Soukromé vozidlo'!Oblast_tisku</vt:lpstr>
      <vt:lpstr>'Tuzemské cestovné'!Oblast_tisku</vt:lpstr>
      <vt:lpstr>'Zahraniční cestovné'!Oblast_tisku</vt:lpstr>
      <vt:lpstr>'Zahraniční cestovné_příloha'!Oblast_tisku</vt:lpstr>
      <vt:lpstr>'Tuzemské cestovné'!Print_Area</vt:lpstr>
      <vt:lpstr>'Zahraniční cestovné'!Print_Area</vt:lpstr>
      <vt:lpstr>'Zahraniční cestovné_příloha'!Print_Area</vt:lpstr>
    </vt:vector>
  </TitlesOfParts>
  <Manager/>
  <Company>TPA-NOTIA, s.r.o.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jrd</dc:creator>
  <cp:keywords/>
  <dc:description/>
  <cp:lastModifiedBy>Kiliánová Eva</cp:lastModifiedBy>
  <cp:revision/>
  <cp:lastPrinted>2025-04-15T09:10:50Z</cp:lastPrinted>
  <dcterms:created xsi:type="dcterms:W3CDTF">2007-02-13T14:59:51Z</dcterms:created>
  <dcterms:modified xsi:type="dcterms:W3CDTF">2025-12-27T18:19:41Z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W_IntOfficeMacros">
    <vt:lpwstr>Enabled</vt:lpwstr>
  </property>
  <property fmtid="{D5CDD505-2E9C-101B-9397-08002B2CF9AE}" pid="3" name="SW_CustomTitle">
    <vt:lpwstr>SWING Integrator 5 Document</vt:lpwstr>
  </property>
  <property fmtid="{D5CDD505-2E9C-101B-9397-08002B2CF9AE}" pid="4" name="SW_SaveText">
    <vt:lpwstr>Save to Notes</vt:lpwstr>
  </property>
  <property fmtid="{D5CDD505-2E9C-101B-9397-08002B2CF9AE}" pid="5" name="SW_SaveCloseOfficeText">
    <vt:lpwstr>Save and Close Office document</vt:lpwstr>
  </property>
  <property fmtid="{D5CDD505-2E9C-101B-9397-08002B2CF9AE}" pid="6" name="SW_SaveCloseText">
    <vt:lpwstr>Save and Close Notes document</vt:lpwstr>
  </property>
  <property fmtid="{D5CDD505-2E9C-101B-9397-08002B2CF9AE}" pid="7" name="SW_DocUNID">
    <vt:lpwstr>F4D9F54D935DC58AC12583770043839D</vt:lpwstr>
  </property>
  <property fmtid="{D5CDD505-2E9C-101B-9397-08002B2CF9AE}" pid="8" name="SW_DocHWND">
    <vt:r8>799122</vt:r8>
  </property>
  <property fmtid="{D5CDD505-2E9C-101B-9397-08002B2CF9AE}" pid="9" name="SW_DialogTitle">
    <vt:lpwstr>SWING Integrator for Notes and Office</vt:lpwstr>
  </property>
  <property fmtid="{D5CDD505-2E9C-101B-9397-08002B2CF9AE}" pid="10" name="SW_PromptText">
    <vt:lpwstr>Do you want to save?</vt:lpwstr>
  </property>
  <property fmtid="{D5CDD505-2E9C-101B-9397-08002B2CF9AE}" pid="11" name="SW_NewDocument">
    <vt:lpwstr/>
  </property>
  <property fmtid="{D5CDD505-2E9C-101B-9397-08002B2CF9AE}" pid="12" name="SW_VisibleVBAMacroMenuItems">
    <vt:r8>127</vt:r8>
  </property>
  <property fmtid="{D5CDD505-2E9C-101B-9397-08002B2CF9AE}" pid="13" name="SW_EnabledVBAMacroMenuItems">
    <vt:r8>127</vt:r8>
  </property>
  <property fmtid="{D5CDD505-2E9C-101B-9397-08002B2CF9AE}" pid="14" name="SW_AddinName">
    <vt:lpwstr>SWINGINTEGRATOR.5.26.000.XLA</vt:lpwstr>
  </property>
  <property fmtid="{D5CDD505-2E9C-101B-9397-08002B2CF9AE}" pid="15" name="ContentTypeId">
    <vt:lpwstr>0x01010029EECD1C4605F94FACEF6FA39514A512</vt:lpwstr>
  </property>
</Properties>
</file>